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11640"/>
  </bookViews>
  <sheets>
    <sheet name="Evaluación financiera" sheetId="2" r:id="rId1"/>
    <sheet name="Evaluación Financiera (Parte 2)" sheetId="3" r:id="rId2"/>
    <sheet name="Evaluación Económica" sheetId="12" state="hidden" r:id="rId3"/>
    <sheet name="Hoja1" sheetId="13" state="hidden" r:id="rId4"/>
  </sheets>
  <externalReferences>
    <externalReference r:id="rId5"/>
  </externalReferences>
  <definedNames>
    <definedName name="ai">#REF!</definedName>
    <definedName name="aj">#REF!</definedName>
    <definedName name="_xlnm.Print_Area" localSheetId="2">'Evaluación Económica'!$A$1:$E$18</definedName>
    <definedName name="_xlnm.Print_Area" localSheetId="0">'Evaluación financiera'!$A$1:$BC$34</definedName>
    <definedName name="_xlnm.Print_Area" localSheetId="1">'Evaluación Financiera (Parte 2)'!$A$1:$AE$37</definedName>
    <definedName name="ASCOING">#REF!</definedName>
  </definedNames>
  <calcPr calcId="124519"/>
</workbook>
</file>

<file path=xl/calcChain.xml><?xml version="1.0" encoding="utf-8"?>
<calcChain xmlns="http://schemas.openxmlformats.org/spreadsheetml/2006/main">
  <c r="R29" i="3"/>
  <c r="F12" l="1"/>
  <c r="F20"/>
  <c r="AD27" l="1"/>
  <c r="AD25"/>
  <c r="AA20"/>
  <c r="AB16"/>
  <c r="AB30" s="1"/>
  <c r="AT26" i="2"/>
  <c r="AR27" s="1"/>
  <c r="AP26"/>
  <c r="AN27" s="1"/>
  <c r="AL26"/>
  <c r="AJ27" s="1"/>
  <c r="AC21" i="3"/>
  <c r="AD26"/>
  <c r="AC30"/>
  <c r="AC29"/>
  <c r="AC27"/>
  <c r="AC26"/>
  <c r="AC25"/>
  <c r="AC24"/>
  <c r="AB24"/>
  <c r="AA30"/>
  <c r="AD30" s="1"/>
  <c r="AA29"/>
  <c r="AD28"/>
  <c r="AE27"/>
  <c r="AB27"/>
  <c r="AA27"/>
  <c r="AE26"/>
  <c r="AB26"/>
  <c r="AA26"/>
  <c r="AE25"/>
  <c r="AB25"/>
  <c r="AA25"/>
  <c r="AA24"/>
  <c r="AD24" s="1"/>
  <c r="AD23"/>
  <c r="AE23" s="1"/>
  <c r="AB21"/>
  <c r="AA21"/>
  <c r="F30"/>
  <c r="F29"/>
  <c r="F15"/>
  <c r="F27" s="1"/>
  <c r="F14"/>
  <c r="F13"/>
  <c r="W27"/>
  <c r="W26"/>
  <c r="W25"/>
  <c r="V30"/>
  <c r="U30"/>
  <c r="V29"/>
  <c r="U29"/>
  <c r="W28"/>
  <c r="X27"/>
  <c r="V27"/>
  <c r="U27"/>
  <c r="X26"/>
  <c r="V26"/>
  <c r="U26"/>
  <c r="X25"/>
  <c r="V25"/>
  <c r="U25"/>
  <c r="V24"/>
  <c r="U24"/>
  <c r="W24" s="1"/>
  <c r="W23"/>
  <c r="X23" s="1"/>
  <c r="V21"/>
  <c r="U21"/>
  <c r="AG26" i="2"/>
  <c r="AE27" s="1"/>
  <c r="AC26"/>
  <c r="AA27" s="1"/>
  <c r="R27" i="3"/>
  <c r="S27" s="1"/>
  <c r="R26"/>
  <c r="S26" s="1"/>
  <c r="R25"/>
  <c r="S25" s="1"/>
  <c r="K26"/>
  <c r="K27"/>
  <c r="K25"/>
  <c r="L25" s="1"/>
  <c r="Q24"/>
  <c r="Q25"/>
  <c r="Q26"/>
  <c r="Q27"/>
  <c r="P27"/>
  <c r="P26"/>
  <c r="P25"/>
  <c r="P24"/>
  <c r="Q30"/>
  <c r="P30"/>
  <c r="S30" s="1"/>
  <c r="Q29"/>
  <c r="P29"/>
  <c r="I26"/>
  <c r="R28"/>
  <c r="L27"/>
  <c r="L26"/>
  <c r="Q21"/>
  <c r="P21"/>
  <c r="R23"/>
  <c r="X26" i="2"/>
  <c r="V27" s="1"/>
  <c r="T26"/>
  <c r="R27" s="1"/>
  <c r="O26"/>
  <c r="M27" s="1"/>
  <c r="K26"/>
  <c r="F26"/>
  <c r="D27" s="1"/>
  <c r="J30" i="3"/>
  <c r="I30"/>
  <c r="L30" s="1"/>
  <c r="J25"/>
  <c r="I25"/>
  <c r="J27"/>
  <c r="I27"/>
  <c r="J26"/>
  <c r="J29"/>
  <c r="I29"/>
  <c r="D30"/>
  <c r="D29"/>
  <c r="D24"/>
  <c r="J24"/>
  <c r="I24"/>
  <c r="C7" i="12"/>
  <c r="D12" s="1"/>
  <c r="K23" i="3"/>
  <c r="L23" s="1"/>
  <c r="K28"/>
  <c r="K24" l="1"/>
  <c r="L24" s="1"/>
  <c r="R24"/>
  <c r="AE24"/>
  <c r="S24"/>
  <c r="G29"/>
  <c r="K30"/>
  <c r="S23"/>
  <c r="S29"/>
  <c r="G30"/>
  <c r="AB29"/>
  <c r="AL28" i="2"/>
  <c r="AJ29" s="1"/>
  <c r="F26" i="3"/>
  <c r="F25"/>
  <c r="G25" s="1"/>
  <c r="AE28"/>
  <c r="AA31" s="1"/>
  <c r="AE30"/>
  <c r="F24"/>
  <c r="G24" s="1"/>
  <c r="W29"/>
  <c r="X29" s="1"/>
  <c r="W30"/>
  <c r="X30"/>
  <c r="X24"/>
  <c r="AC28" i="2"/>
  <c r="AA29" s="1"/>
  <c r="X28" i="3"/>
  <c r="U31" s="1"/>
  <c r="S28"/>
  <c r="P31" s="1"/>
  <c r="R30"/>
  <c r="T28" i="2"/>
  <c r="R29" s="1"/>
  <c r="K29" i="3"/>
  <c r="L29" s="1"/>
  <c r="E12" i="12"/>
  <c r="C12"/>
  <c r="G23" i="3"/>
  <c r="AD29" l="1"/>
  <c r="AE29" s="1"/>
  <c r="BB25" i="2"/>
  <c r="AZ27" s="1"/>
  <c r="I27"/>
  <c r="K28" l="1"/>
  <c r="I29" s="1"/>
  <c r="G27" i="3" l="1"/>
  <c r="G26"/>
  <c r="L28" l="1"/>
  <c r="I31" s="1"/>
  <c r="G28"/>
  <c r="F31" s="1"/>
</calcChain>
</file>

<file path=xl/comments1.xml><?xml version="1.0" encoding="utf-8"?>
<comments xmlns="http://schemas.openxmlformats.org/spreadsheetml/2006/main">
  <authors>
    <author>Fabian Martinez</author>
  </authors>
  <commentList>
    <comment ref="AB16" authorId="0">
      <text>
        <r>
          <rPr>
            <b/>
            <sz val="9"/>
            <color indexed="81"/>
            <rFont val="Tahoma"/>
            <family val="2"/>
          </rPr>
          <t>Fabian Martinez:</t>
        </r>
        <r>
          <rPr>
            <sz val="9"/>
            <color indexed="81"/>
            <rFont val="Tahoma"/>
            <family val="2"/>
          </rPr>
          <t xml:space="preserve">
Se le descuenta valor facturado de contrato de implementación manejo ambiental unidades del ejercito</t>
        </r>
      </text>
    </comment>
  </commentList>
</comments>
</file>

<file path=xl/comments2.xml><?xml version="1.0" encoding="utf-8"?>
<comments xmlns="http://schemas.openxmlformats.org/spreadsheetml/2006/main">
  <authors>
    <author>pablo.prado</author>
  </authors>
  <commentList>
    <comment ref="C6" authorId="0">
      <text>
        <r>
          <rPr>
            <sz val="8"/>
            <color indexed="81"/>
            <rFont val="Tahoma"/>
            <family val="2"/>
          </rPr>
          <t>Ingrese el presupuesto oficial de la Propuesta</t>
        </r>
      </text>
    </comment>
  </commentList>
</comments>
</file>

<file path=xl/sharedStrings.xml><?xml version="1.0" encoding="utf-8"?>
<sst xmlns="http://schemas.openxmlformats.org/spreadsheetml/2006/main" count="345" uniqueCount="111">
  <si>
    <t>FOLIO No.</t>
  </si>
  <si>
    <t>OBSERVACIONES</t>
  </si>
  <si>
    <t>NUMERAL</t>
  </si>
  <si>
    <t>Desde</t>
  </si>
  <si>
    <t>Hasta</t>
  </si>
  <si>
    <t>CUMPLE 
(SI / NO / NA)</t>
  </si>
  <si>
    <t>(Firma)</t>
  </si>
  <si>
    <t>RED ALMA MATER</t>
  </si>
  <si>
    <t>2.2.1</t>
  </si>
  <si>
    <t>Notas a los Estados Financieros</t>
  </si>
  <si>
    <t>2.2.2</t>
  </si>
  <si>
    <t>Cédula de Ciudadanía</t>
  </si>
  <si>
    <t>Certificado De Antecedentes disciplinario expedido por la Junta Central de Contadores</t>
  </si>
  <si>
    <t>Tarjeta Profesional</t>
  </si>
  <si>
    <t>Documentos del Revisor Fiscal</t>
  </si>
  <si>
    <t>Documentos del Contador</t>
  </si>
  <si>
    <t>2.2.3</t>
  </si>
  <si>
    <t>Registro Único Tributario</t>
  </si>
  <si>
    <t>2.2.4</t>
  </si>
  <si>
    <t>2.2.5</t>
  </si>
  <si>
    <t>DOCUMENTOS FINANCIEROS</t>
  </si>
  <si>
    <t xml:space="preserve">Capital de Trabajo </t>
  </si>
  <si>
    <t>Activo Corriente</t>
  </si>
  <si>
    <t>Pasivo Corriente</t>
  </si>
  <si>
    <t>Activo Total</t>
  </si>
  <si>
    <t>Presupuesto Oficial</t>
  </si>
  <si>
    <t>Pasivo Total</t>
  </si>
  <si>
    <t>REQUERIDO</t>
  </si>
  <si>
    <t>VALORES</t>
  </si>
  <si>
    <t>Mayor o igual a</t>
  </si>
  <si>
    <t>Menor o igual a</t>
  </si>
  <si>
    <t xml:space="preserve">Índice de Liquidez </t>
  </si>
  <si>
    <t xml:space="preserve">Nivel de Endeudamiento </t>
  </si>
  <si>
    <t>EVALUACIÓN DOCUMENTOS FINANCIEROS</t>
  </si>
  <si>
    <t>Coordinador Financiero</t>
  </si>
  <si>
    <t>Porcentaje de participación en el Consorcio o Unión Temporal</t>
  </si>
  <si>
    <t>Proponente Individual</t>
  </si>
  <si>
    <t>Proponente Plural</t>
  </si>
  <si>
    <t>INDICADORES</t>
  </si>
  <si>
    <t>Capacidad Residual de Contratación en SMMLV</t>
  </si>
  <si>
    <t>N/A</t>
  </si>
  <si>
    <t>VALORES DE REFERENCIA PARA LA EVALUACIÓN FINANCIERA</t>
  </si>
  <si>
    <t>EVALUACIÓN FINANCIERA</t>
  </si>
  <si>
    <t>COORDINADOR FINANCIERO</t>
  </si>
  <si>
    <t>No</t>
  </si>
  <si>
    <r>
      <t xml:space="preserve">Versión: 1
</t>
    </r>
    <r>
      <rPr>
        <sz val="8"/>
        <rFont val="Arial"/>
        <family val="2"/>
      </rPr>
      <t>Vigente desde: 03/05/2010</t>
    </r>
  </si>
  <si>
    <t>Página 1 de 1</t>
  </si>
  <si>
    <t>PRESUPUESTO OFICIAL</t>
  </si>
  <si>
    <t>MEDIA GEOMÉTRICA</t>
  </si>
  <si>
    <t>Proponente 1</t>
  </si>
  <si>
    <t>Proponente 2</t>
  </si>
  <si>
    <t>Valor Propuesta Económica</t>
  </si>
  <si>
    <t>Puntos por Evaluación Económica</t>
  </si>
  <si>
    <t>Proponente n</t>
  </si>
  <si>
    <t>Nombre del Proponente n</t>
  </si>
  <si>
    <t>RAM-FOR-068-02</t>
  </si>
  <si>
    <t>EVALUACIÓN ECONÓMICA</t>
  </si>
  <si>
    <t xml:space="preserve"> RAM-FOR-068-02</t>
  </si>
  <si>
    <t>CONCURRENCIA DE OFERENTES</t>
  </si>
  <si>
    <t>Seleccione Modalidad de Contratación</t>
  </si>
  <si>
    <t>LICITACIÓN  PÚBLICA</t>
  </si>
  <si>
    <t>LICITACIÓN PÚBLICA</t>
  </si>
  <si>
    <t>2.2.6</t>
  </si>
  <si>
    <t>2.2.7</t>
  </si>
  <si>
    <t>Estados Financieros a 31 diciembre de 2009</t>
  </si>
  <si>
    <t xml:space="preserve">Declaración de Renta </t>
  </si>
  <si>
    <t>INDICE GLOBAL</t>
  </si>
  <si>
    <t>Indice de Solidez</t>
  </si>
  <si>
    <t>MEDIA ARITMÉTICA</t>
  </si>
  <si>
    <t>PUNTOS EVALUACIÓN ECONÓMICA</t>
  </si>
  <si>
    <t>Seleccione el Tipo de Calificación</t>
  </si>
  <si>
    <t>Facturación Anual de Obras (FAO)</t>
  </si>
  <si>
    <t>FAO individual proponentes y consorciados (Al menos uno)</t>
  </si>
  <si>
    <t>Mayor o Igual</t>
  </si>
  <si>
    <t>Ingresos Operacionales, cualquiera de las tres ultimas vigencias</t>
  </si>
  <si>
    <t>CONSORCIO BOGOTA</t>
  </si>
  <si>
    <t>CM CONSTRUCCIONES Y MANTENIMIENTO</t>
  </si>
  <si>
    <t>SOCITEC S.A</t>
  </si>
  <si>
    <t>SI</t>
  </si>
  <si>
    <t>Declaración de Renta vigencia escogida</t>
  </si>
  <si>
    <t>Escoje vigencia 2007</t>
  </si>
  <si>
    <t>Escoje 2008</t>
  </si>
  <si>
    <t>Estados de resultado vigencia escogida</t>
  </si>
  <si>
    <t xml:space="preserve">Formato registro Información sobre contratos en ejecución de </t>
  </si>
  <si>
    <t>CONSORCIO CAPITAL</t>
  </si>
  <si>
    <t>CONSTRUCCIONES BARSA LTDA</t>
  </si>
  <si>
    <t>ARGEU S.A</t>
  </si>
  <si>
    <t>Escoje 2009</t>
  </si>
  <si>
    <t>Escoje vigencia 2009</t>
  </si>
  <si>
    <t>CONSORCIO COMANDO 2010</t>
  </si>
  <si>
    <t>R.M.R CONSTRUCCIONES S.A</t>
  </si>
  <si>
    <t>CONSTRUCTORA AMCO LTDA</t>
  </si>
  <si>
    <t>178A</t>
  </si>
  <si>
    <t>CONSORCIO HORMIGON</t>
  </si>
  <si>
    <t>Proponente plural</t>
  </si>
  <si>
    <t>CARLOS URIAS RUEDA ALVAREZ</t>
  </si>
  <si>
    <t>ALVARO FONEGRA JARAMILLO</t>
  </si>
  <si>
    <t>CONSTRUCLINICAS</t>
  </si>
  <si>
    <t>441A</t>
  </si>
  <si>
    <t>Escoje 2007</t>
  </si>
  <si>
    <t>Subsana presentación de anexo de contratos de obra facturados donde se discrimine objeto</t>
  </si>
  <si>
    <t>Formato no discriminaba si es obra o no. Subsana presentación de formato donde se discrimina las obras</t>
  </si>
  <si>
    <t>Formato no discriminaba si es obra o no. Subsana presentación de formato donde se discrimina obras</t>
  </si>
  <si>
    <t>Subsana presentación de declaración de renta de vigencia escojida para FAO</t>
  </si>
  <si>
    <t>Subsana presentación de anexo de contratos de obra donde se discrimina objeto</t>
  </si>
  <si>
    <t>Presenta balance de prueba con cuenta construcciones, concuerda con declaración. Subsano presentación de anexo de contratos de obra donde se discrimine objeto</t>
  </si>
  <si>
    <t>Las notas no estan firmadas. Subsana notas firmadas</t>
  </si>
  <si>
    <t>RAM-UAECOB-0321-03 DE 2010</t>
  </si>
  <si>
    <t>CONSTRUCCIONES CF SAS</t>
  </si>
  <si>
    <t>(Original firmado)</t>
  </si>
  <si>
    <t>RAM-UAECOB-0321-03-2010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</si>
</sst>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&quot;$&quot;\ #,##0.00"/>
    <numFmt numFmtId="166" formatCode="&quot;$&quot;\ #,##0"/>
    <numFmt numFmtId="167" formatCode="0.00_);\(0.00\)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2">
    <xf numFmtId="0" fontId="0" fillId="0" borderId="0" xfId="0"/>
    <xf numFmtId="0" fontId="6" fillId="0" borderId="2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7" fillId="0" borderId="26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30" xfId="0" applyFont="1" applyBorder="1" applyAlignment="1" applyProtection="1">
      <alignment vertical="center" wrapText="1"/>
    </xf>
    <xf numFmtId="0" fontId="7" fillId="0" borderId="26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NumberFormat="1" applyFont="1" applyFill="1" applyBorder="1" applyAlignment="1" applyProtection="1">
      <alignment vertical="center"/>
    </xf>
    <xf numFmtId="0" fontId="7" fillId="0" borderId="33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30" xfId="0" applyFont="1" applyFill="1" applyBorder="1" applyAlignment="1" applyProtection="1">
      <alignment horizontal="center" wrapText="1"/>
    </xf>
    <xf numFmtId="0" fontId="6" fillId="0" borderId="30" xfId="0" applyNumberFormat="1" applyFont="1" applyFill="1" applyBorder="1" applyAlignment="1" applyProtection="1">
      <alignment horizontal="center" vertical="center"/>
    </xf>
    <xf numFmtId="165" fontId="10" fillId="0" borderId="2" xfId="1" applyNumberFormat="1" applyFont="1" applyBorder="1" applyAlignment="1" applyProtection="1">
      <alignment horizontal="center" vertical="center"/>
      <protection locked="0"/>
    </xf>
    <xf numFmtId="165" fontId="10" fillId="0" borderId="3" xfId="1" applyNumberFormat="1" applyFont="1" applyBorder="1" applyAlignment="1" applyProtection="1">
      <alignment horizontal="center" vertical="center"/>
      <protection locked="0"/>
    </xf>
    <xf numFmtId="165" fontId="10" fillId="0" borderId="4" xfId="1" applyNumberFormat="1" applyFont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wrapText="1"/>
    </xf>
    <xf numFmtId="0" fontId="6" fillId="0" borderId="24" xfId="0" applyNumberFormat="1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1" fillId="0" borderId="49" xfId="2" applyNumberFormat="1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1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9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1" applyNumberFormat="1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0" fillId="0" borderId="30" xfId="0" applyFont="1" applyBorder="1" applyProtection="1"/>
    <xf numFmtId="0" fontId="10" fillId="0" borderId="0" xfId="0" applyFont="1" applyProtection="1"/>
    <xf numFmtId="0" fontId="10" fillId="0" borderId="40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5" xfId="0" applyFont="1" applyBorder="1" applyProtection="1"/>
    <xf numFmtId="0" fontId="10" fillId="0" borderId="0" xfId="0" applyFont="1" applyBorder="1" applyProtection="1"/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2" fontId="10" fillId="0" borderId="40" xfId="3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justify"/>
    </xf>
    <xf numFmtId="2" fontId="10" fillId="0" borderId="41" xfId="3" applyNumberFormat="1" applyFont="1" applyBorder="1" applyAlignment="1" applyProtection="1">
      <alignment horizontal="center" vertical="center"/>
    </xf>
    <xf numFmtId="2" fontId="10" fillId="0" borderId="16" xfId="3" applyNumberFormat="1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9" fontId="1" fillId="2" borderId="51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167" fontId="1" fillId="0" borderId="49" xfId="0" applyNumberFormat="1" applyFont="1" applyFill="1" applyBorder="1" applyAlignment="1" applyProtection="1">
      <alignment horizontal="center" vertical="center" wrapText="1"/>
    </xf>
    <xf numFmtId="10" fontId="1" fillId="0" borderId="49" xfId="2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1" fillId="0" borderId="1" xfId="0" applyFont="1" applyFill="1" applyBorder="1" applyAlignment="1" applyProtection="1">
      <alignment horizontal="center" vertical="center" wrapText="1"/>
    </xf>
    <xf numFmtId="44" fontId="1" fillId="0" borderId="1" xfId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45" xfId="0" applyFont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 wrapText="1"/>
    </xf>
    <xf numFmtId="0" fontId="1" fillId="0" borderId="37" xfId="0" applyFont="1" applyBorder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32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9" fontId="1" fillId="0" borderId="18" xfId="0" applyNumberFormat="1" applyFont="1" applyBorder="1" applyAlignment="1" applyProtection="1">
      <alignment horizontal="center" vertical="center" wrapText="1"/>
    </xf>
    <xf numFmtId="9" fontId="1" fillId="0" borderId="19" xfId="0" applyNumberFormat="1" applyFont="1" applyBorder="1" applyAlignment="1" applyProtection="1">
      <alignment horizontal="center" vertical="center" wrapText="1"/>
    </xf>
    <xf numFmtId="9" fontId="1" fillId="0" borderId="35" xfId="0" applyNumberFormat="1" applyFont="1" applyBorder="1" applyAlignment="1" applyProtection="1">
      <alignment horizontal="center" vertical="center" wrapText="1"/>
    </xf>
    <xf numFmtId="164" fontId="1" fillId="0" borderId="5" xfId="1" applyNumberFormat="1" applyFont="1" applyBorder="1" applyAlignment="1" applyProtection="1">
      <alignment vertical="center" wrapText="1"/>
    </xf>
    <xf numFmtId="164" fontId="1" fillId="0" borderId="1" xfId="1" applyNumberFormat="1" applyFont="1" applyBorder="1" applyAlignment="1" applyProtection="1">
      <alignment vertical="center" wrapText="1"/>
    </xf>
    <xf numFmtId="164" fontId="1" fillId="0" borderId="39" xfId="1" applyNumberFormat="1" applyFont="1" applyBorder="1" applyAlignment="1" applyProtection="1">
      <alignment vertical="center" wrapText="1"/>
    </xf>
    <xf numFmtId="164" fontId="1" fillId="0" borderId="58" xfId="1" applyNumberFormat="1" applyFont="1" applyBorder="1" applyAlignment="1" applyProtection="1">
      <alignment vertical="center" wrapText="1"/>
    </xf>
    <xf numFmtId="164" fontId="1" fillId="0" borderId="59" xfId="1" applyNumberFormat="1" applyFont="1" applyBorder="1" applyAlignment="1" applyProtection="1">
      <alignment vertical="center" wrapText="1"/>
    </xf>
    <xf numFmtId="164" fontId="1" fillId="0" borderId="6" xfId="1" applyNumberFormat="1" applyFont="1" applyBorder="1" applyAlignment="1" applyProtection="1">
      <alignment vertical="center" wrapText="1"/>
    </xf>
    <xf numFmtId="164" fontId="1" fillId="0" borderId="8" xfId="1" applyNumberFormat="1" applyFont="1" applyBorder="1" applyAlignment="1" applyProtection="1">
      <alignment vertical="center" wrapText="1"/>
    </xf>
    <xf numFmtId="164" fontId="1" fillId="0" borderId="56" xfId="1" applyNumberFormat="1" applyFont="1" applyBorder="1" applyAlignment="1" applyProtection="1">
      <alignment vertical="center" wrapText="1"/>
    </xf>
    <xf numFmtId="164" fontId="1" fillId="0" borderId="29" xfId="1" applyNumberFormat="1" applyFont="1" applyBorder="1" applyAlignment="1" applyProtection="1">
      <alignment vertical="center" wrapText="1"/>
    </xf>
    <xf numFmtId="164" fontId="1" fillId="0" borderId="15" xfId="1" applyNumberFormat="1" applyFont="1" applyBorder="1" applyAlignment="1" applyProtection="1">
      <alignment vertical="center" wrapText="1"/>
    </xf>
    <xf numFmtId="164" fontId="1" fillId="0" borderId="41" xfId="1" applyNumberFormat="1" applyFont="1" applyBorder="1" applyAlignment="1" applyProtection="1">
      <alignment vertical="center" wrapText="1"/>
    </xf>
    <xf numFmtId="164" fontId="1" fillId="0" borderId="17" xfId="1" applyNumberFormat="1" applyFont="1" applyBorder="1" applyAlignment="1" applyProtection="1">
      <alignment vertical="center" wrapText="1"/>
    </xf>
    <xf numFmtId="164" fontId="1" fillId="0" borderId="42" xfId="1" applyNumberFormat="1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5" xfId="1" applyNumberFormat="1" applyFont="1" applyBorder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center" wrapText="1"/>
    </xf>
    <xf numFmtId="164" fontId="1" fillId="0" borderId="5" xfId="1" applyNumberFormat="1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9" fontId="1" fillId="0" borderId="6" xfId="0" applyNumberFormat="1" applyFont="1" applyBorder="1" applyAlignment="1" applyProtection="1">
      <alignment horizontal="center" vertical="center" wrapText="1"/>
    </xf>
    <xf numFmtId="9" fontId="1" fillId="0" borderId="5" xfId="2" applyNumberFormat="1" applyFont="1" applyBorder="1" applyAlignment="1" applyProtection="1">
      <alignment horizontal="center" vertical="center" wrapText="1"/>
    </xf>
    <xf numFmtId="9" fontId="1" fillId="0" borderId="15" xfId="2" applyNumberFormat="1" applyFont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wrapText="1"/>
    </xf>
    <xf numFmtId="0" fontId="6" fillId="0" borderId="24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4" fontId="1" fillId="0" borderId="40" xfId="1" applyFont="1" applyBorder="1" applyAlignment="1" applyProtection="1">
      <alignment horizontal="center" vertical="center" wrapText="1"/>
    </xf>
    <xf numFmtId="44" fontId="1" fillId="0" borderId="42" xfId="1" applyFont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wrapText="1"/>
    </xf>
    <xf numFmtId="0" fontId="6" fillId="0" borderId="41" xfId="0" applyFont="1" applyFill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164" fontId="1" fillId="0" borderId="5" xfId="1" applyNumberFormat="1" applyFont="1" applyBorder="1" applyAlignment="1" applyProtection="1">
      <alignment horizontal="center" vertical="center" wrapText="1"/>
    </xf>
    <xf numFmtId="164" fontId="1" fillId="0" borderId="6" xfId="1" applyNumberFormat="1" applyFont="1" applyBorder="1" applyAlignment="1" applyProtection="1">
      <alignment horizontal="center" vertical="center" wrapText="1"/>
    </xf>
    <xf numFmtId="164" fontId="1" fillId="0" borderId="15" xfId="1" applyNumberFormat="1" applyFont="1" applyBorder="1" applyAlignment="1" applyProtection="1">
      <alignment horizontal="center" vertical="center" wrapText="1"/>
    </xf>
    <xf numFmtId="164" fontId="1" fillId="0" borderId="17" xfId="1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6" fillId="0" borderId="21" xfId="0" applyNumberFormat="1" applyFont="1" applyFill="1" applyBorder="1" applyAlignment="1" applyProtection="1">
      <alignment horizontal="right" vertical="center"/>
      <protection locked="0"/>
    </xf>
    <xf numFmtId="0" fontId="6" fillId="0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166" fontId="10" fillId="0" borderId="3" xfId="1" applyNumberFormat="1" applyFont="1" applyBorder="1" applyAlignment="1" applyProtection="1">
      <alignment horizontal="center" vertical="center"/>
      <protection locked="0"/>
    </xf>
    <xf numFmtId="166" fontId="10" fillId="0" borderId="4" xfId="1" applyNumberFormat="1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/>
    </xf>
    <xf numFmtId="2" fontId="10" fillId="0" borderId="6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" fontId="10" fillId="0" borderId="45" xfId="3" applyNumberFormat="1" applyFont="1" applyBorder="1" applyAlignment="1" applyProtection="1">
      <alignment horizontal="center" vertical="center"/>
      <protection locked="0"/>
    </xf>
    <xf numFmtId="1" fontId="10" fillId="0" borderId="36" xfId="3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ual" xfId="2" builtinId="5"/>
  </cellStyles>
  <dxfs count="20"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9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714375</xdr:colOff>
      <xdr:row>0</xdr:row>
      <xdr:rowOff>38100</xdr:rowOff>
    </xdr:from>
    <xdr:to>
      <xdr:col>48</xdr:col>
      <xdr:colOff>409575</xdr:colOff>
      <xdr:row>3</xdr:row>
      <xdr:rowOff>126300</xdr:rowOff>
    </xdr:to>
    <xdr:pic>
      <xdr:nvPicPr>
        <xdr:cNvPr id="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84550" y="38100"/>
          <a:ext cx="952500" cy="49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256404</xdr:colOff>
      <xdr:row>0</xdr:row>
      <xdr:rowOff>19561</xdr:rowOff>
    </xdr:from>
    <xdr:to>
      <xdr:col>4</xdr:col>
      <xdr:colOff>1085850</xdr:colOff>
      <xdr:row>3</xdr:row>
      <xdr:rowOff>139102</xdr:rowOff>
    </xdr:to>
    <xdr:pic>
      <xdr:nvPicPr>
        <xdr:cNvPr id="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7604" y="19561"/>
          <a:ext cx="829446" cy="529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rna.guerra\Configuraci&#243;n%20local\Archivos%20temporales%20de%20Internet\Content.Outlook\3RJFOIF1\Evaluaci&#243;n%20licitaci&#243;n%20obra%20bomberos%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MBEROS HOJA  TRABAJO"/>
      <sheetName val="EVALUACIÓN FINANCIERA 1"/>
      <sheetName val="EVALUACIÓN FINANCIERA2"/>
      <sheetName val="Hoja1"/>
    </sheetNames>
    <sheetDataSet>
      <sheetData sheetId="0">
        <row r="8">
          <cell r="W8">
            <v>3818361625.2600002</v>
          </cell>
        </row>
        <row r="9">
          <cell r="W9">
            <v>12136670913.16</v>
          </cell>
        </row>
        <row r="26">
          <cell r="W26">
            <v>8517160797.5200005</v>
          </cell>
        </row>
        <row r="27">
          <cell r="W27">
            <v>2658709537.5100002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V34"/>
  <sheetViews>
    <sheetView tabSelected="1" view="pageBreakPreview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4" sqref="D4:P4"/>
    </sheetView>
  </sheetViews>
  <sheetFormatPr baseColWidth="10" defaultRowHeight="12.75"/>
  <cols>
    <col min="1" max="1" width="8.7109375" style="11" customWidth="1"/>
    <col min="2" max="2" width="32.7109375" style="11" customWidth="1"/>
    <col min="3" max="3" width="0.85546875" style="10" customWidth="1"/>
    <col min="4" max="5" width="6.5703125" style="11" customWidth="1"/>
    <col min="6" max="6" width="12.7109375" style="11" bestFit="1" customWidth="1"/>
    <col min="7" max="7" width="22.7109375" style="11" customWidth="1"/>
    <col min="8" max="8" width="0.85546875" style="10" customWidth="1"/>
    <col min="9" max="10" width="6.5703125" style="11" customWidth="1"/>
    <col min="11" max="11" width="12.7109375" style="11" bestFit="1" customWidth="1"/>
    <col min="12" max="12" width="22.7109375" style="11" customWidth="1"/>
    <col min="13" max="14" width="6.5703125" style="11" customWidth="1"/>
    <col min="15" max="15" width="12.7109375" style="11" bestFit="1" customWidth="1"/>
    <col min="16" max="16" width="22.7109375" style="11" customWidth="1"/>
    <col min="17" max="17" width="3.5703125" style="11" customWidth="1"/>
    <col min="18" max="18" width="6.28515625" style="11" customWidth="1"/>
    <col min="19" max="19" width="6" style="11" bestFit="1" customWidth="1"/>
    <col min="20" max="20" width="12.7109375" style="11" bestFit="1" customWidth="1"/>
    <col min="21" max="21" width="22.7109375" style="11" customWidth="1"/>
    <col min="22" max="22" width="6.5703125" style="11" bestFit="1" customWidth="1"/>
    <col min="23" max="23" width="6" style="11" bestFit="1" customWidth="1"/>
    <col min="24" max="24" width="6.5703125" style="11" customWidth="1"/>
    <col min="25" max="25" width="13.5703125" style="11" customWidth="1"/>
    <col min="26" max="38" width="6.5703125" style="11" customWidth="1"/>
    <col min="39" max="39" width="16.140625" style="11" customWidth="1"/>
    <col min="40" max="42" width="6.5703125" style="11" customWidth="1"/>
    <col min="43" max="43" width="12.7109375" style="11" customWidth="1"/>
    <col min="44" max="46" width="6.5703125" style="11" customWidth="1"/>
    <col min="47" max="47" width="12.28515625" style="11" customWidth="1"/>
    <col min="48" max="48" width="0.5703125" style="11" customWidth="1"/>
    <col min="49" max="52" width="6.5703125" style="11" hidden="1" customWidth="1"/>
    <col min="53" max="53" width="6" style="11" hidden="1" customWidth="1"/>
    <col min="54" max="54" width="12.5703125" style="11" hidden="1" customWidth="1"/>
    <col min="55" max="55" width="17.140625" style="11" hidden="1" customWidth="1"/>
    <col min="56" max="56" width="11.42578125" style="11"/>
    <col min="57" max="57" width="0" style="11" hidden="1" customWidth="1"/>
    <col min="58" max="16384" width="11.42578125" style="11"/>
  </cols>
  <sheetData>
    <row r="1" spans="1:282" s="3" customFormat="1" ht="15" customHeight="1">
      <c r="A1" s="5"/>
      <c r="B1" s="6"/>
      <c r="C1" s="9"/>
      <c r="D1" s="9"/>
      <c r="E1" s="6"/>
      <c r="F1" s="9"/>
      <c r="G1" s="9"/>
      <c r="H1" s="9"/>
      <c r="I1" s="203" t="s">
        <v>61</v>
      </c>
      <c r="J1" s="203"/>
      <c r="K1" s="203"/>
      <c r="L1" s="203"/>
      <c r="M1" s="1" t="s">
        <v>44</v>
      </c>
      <c r="N1" s="88" t="s">
        <v>107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</row>
    <row r="2" spans="1:282" s="3" customFormat="1" ht="5.0999999999999996" customHeight="1">
      <c r="A2" s="16"/>
      <c r="C2" s="4"/>
      <c r="D2" s="4"/>
      <c r="E2" s="31"/>
      <c r="F2" s="31"/>
      <c r="G2" s="31"/>
      <c r="H2" s="31"/>
      <c r="I2" s="31"/>
      <c r="J2" s="87"/>
      <c r="K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17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</row>
    <row r="3" spans="1:282" s="3" customFormat="1">
      <c r="A3" s="204" t="s">
        <v>42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6"/>
      <c r="BD3" s="2"/>
      <c r="BE3" s="2" t="s">
        <v>61</v>
      </c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</row>
    <row r="4" spans="1:282" s="3" customFormat="1" ht="24.95" customHeight="1" thickBot="1">
      <c r="A4" s="169" t="s">
        <v>45</v>
      </c>
      <c r="B4" s="170"/>
      <c r="D4" s="207" t="s">
        <v>55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76"/>
      <c r="R4" s="76"/>
      <c r="S4" s="76"/>
      <c r="T4" s="76"/>
      <c r="U4" s="76"/>
      <c r="V4" s="76"/>
      <c r="W4" s="76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170" t="s">
        <v>46</v>
      </c>
      <c r="AW4" s="170"/>
      <c r="AX4" s="27"/>
      <c r="AY4" s="27"/>
      <c r="AZ4" s="27"/>
      <c r="BA4" s="27"/>
      <c r="BB4" s="27"/>
      <c r="BC4" s="26" t="s">
        <v>46</v>
      </c>
      <c r="BD4" s="2"/>
      <c r="BE4" s="2" t="s">
        <v>58</v>
      </c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</row>
    <row r="5" spans="1:282" s="3" customFormat="1" ht="5.0999999999999996" customHeight="1" thickBot="1">
      <c r="A5" s="19"/>
      <c r="B5" s="20"/>
      <c r="C5" s="7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21"/>
      <c r="Q5" s="20"/>
      <c r="R5" s="20"/>
      <c r="S5" s="20"/>
      <c r="T5" s="20"/>
      <c r="U5" s="20"/>
      <c r="V5" s="20"/>
      <c r="W5" s="2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17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</row>
    <row r="6" spans="1:282" ht="13.5" customHeight="1">
      <c r="A6" s="180" t="s">
        <v>2</v>
      </c>
      <c r="B6" s="178" t="s">
        <v>20</v>
      </c>
      <c r="D6" s="171" t="s">
        <v>36</v>
      </c>
      <c r="E6" s="172"/>
      <c r="F6" s="172"/>
      <c r="G6" s="173"/>
      <c r="H6" s="83"/>
      <c r="I6" s="171" t="s">
        <v>37</v>
      </c>
      <c r="J6" s="172"/>
      <c r="K6" s="172"/>
      <c r="L6" s="172"/>
      <c r="M6" s="172"/>
      <c r="N6" s="172"/>
      <c r="O6" s="172"/>
      <c r="P6" s="173"/>
      <c r="Q6" s="32"/>
      <c r="R6" s="171" t="s">
        <v>37</v>
      </c>
      <c r="S6" s="172"/>
      <c r="T6" s="172"/>
      <c r="U6" s="172"/>
      <c r="V6" s="172"/>
      <c r="W6" s="172"/>
      <c r="X6" s="172"/>
      <c r="Y6" s="173"/>
      <c r="Z6" s="10"/>
      <c r="AA6" s="171" t="s">
        <v>37</v>
      </c>
      <c r="AB6" s="172"/>
      <c r="AC6" s="172"/>
      <c r="AD6" s="172"/>
      <c r="AE6" s="172"/>
      <c r="AF6" s="172"/>
      <c r="AG6" s="172"/>
      <c r="AH6" s="173"/>
      <c r="AI6" s="32"/>
      <c r="AJ6" s="216" t="s">
        <v>94</v>
      </c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8"/>
      <c r="AV6" s="32"/>
      <c r="AW6" s="32"/>
      <c r="AX6" s="32"/>
      <c r="AY6" s="10"/>
      <c r="AZ6" s="171" t="s">
        <v>36</v>
      </c>
      <c r="BA6" s="172"/>
      <c r="BB6" s="172"/>
      <c r="BC6" s="173"/>
    </row>
    <row r="7" spans="1:282" ht="13.5" customHeight="1" thickBot="1">
      <c r="A7" s="181"/>
      <c r="B7" s="179"/>
      <c r="D7" s="174" t="s">
        <v>108</v>
      </c>
      <c r="E7" s="175"/>
      <c r="F7" s="175"/>
      <c r="G7" s="176"/>
      <c r="H7" s="83"/>
      <c r="I7" s="174" t="s">
        <v>75</v>
      </c>
      <c r="J7" s="175"/>
      <c r="K7" s="175"/>
      <c r="L7" s="175"/>
      <c r="M7" s="175"/>
      <c r="N7" s="175"/>
      <c r="O7" s="175"/>
      <c r="P7" s="176"/>
      <c r="Q7" s="118"/>
      <c r="R7" s="174" t="s">
        <v>84</v>
      </c>
      <c r="S7" s="175"/>
      <c r="T7" s="175"/>
      <c r="U7" s="175"/>
      <c r="V7" s="175"/>
      <c r="W7" s="175"/>
      <c r="X7" s="175"/>
      <c r="Y7" s="176"/>
      <c r="Z7" s="10"/>
      <c r="AA7" s="174" t="s">
        <v>89</v>
      </c>
      <c r="AB7" s="175"/>
      <c r="AC7" s="175"/>
      <c r="AD7" s="175"/>
      <c r="AE7" s="175"/>
      <c r="AF7" s="175"/>
      <c r="AG7" s="175"/>
      <c r="AH7" s="176"/>
      <c r="AI7" s="118"/>
      <c r="AJ7" s="213" t="s">
        <v>93</v>
      </c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5"/>
      <c r="AV7" s="118"/>
      <c r="AW7" s="118"/>
      <c r="AX7" s="118"/>
      <c r="AY7" s="10"/>
      <c r="AZ7" s="174" t="s">
        <v>54</v>
      </c>
      <c r="BA7" s="175"/>
      <c r="BB7" s="175"/>
      <c r="BC7" s="176"/>
    </row>
    <row r="8" spans="1:282" ht="12.75" customHeight="1">
      <c r="A8" s="181"/>
      <c r="B8" s="179"/>
      <c r="C8" s="83"/>
      <c r="D8" s="195" t="s">
        <v>0</v>
      </c>
      <c r="E8" s="196"/>
      <c r="F8" s="196" t="s">
        <v>5</v>
      </c>
      <c r="G8" s="177" t="s">
        <v>1</v>
      </c>
      <c r="H8" s="118"/>
      <c r="I8" s="154" t="s">
        <v>76</v>
      </c>
      <c r="J8" s="155"/>
      <c r="K8" s="155"/>
      <c r="L8" s="155"/>
      <c r="M8" s="155" t="s">
        <v>77</v>
      </c>
      <c r="N8" s="155"/>
      <c r="O8" s="155"/>
      <c r="P8" s="156"/>
      <c r="Q8" s="118"/>
      <c r="R8" s="154" t="s">
        <v>85</v>
      </c>
      <c r="S8" s="155"/>
      <c r="T8" s="155"/>
      <c r="U8" s="155"/>
      <c r="V8" s="155" t="s">
        <v>86</v>
      </c>
      <c r="W8" s="155"/>
      <c r="X8" s="155"/>
      <c r="Y8" s="156"/>
      <c r="Z8" s="10"/>
      <c r="AA8" s="154" t="s">
        <v>90</v>
      </c>
      <c r="AB8" s="155"/>
      <c r="AC8" s="155"/>
      <c r="AD8" s="155"/>
      <c r="AE8" s="155" t="s">
        <v>91</v>
      </c>
      <c r="AF8" s="155"/>
      <c r="AG8" s="155"/>
      <c r="AH8" s="156"/>
      <c r="AI8" s="118"/>
      <c r="AJ8" s="210" t="s">
        <v>95</v>
      </c>
      <c r="AK8" s="211"/>
      <c r="AL8" s="211"/>
      <c r="AM8" s="212"/>
      <c r="AN8" s="210" t="s">
        <v>96</v>
      </c>
      <c r="AO8" s="211"/>
      <c r="AP8" s="211"/>
      <c r="AQ8" s="212"/>
      <c r="AR8" s="210" t="s">
        <v>97</v>
      </c>
      <c r="AS8" s="211"/>
      <c r="AT8" s="211"/>
      <c r="AU8" s="212"/>
      <c r="AV8" s="118"/>
      <c r="AW8" s="118"/>
      <c r="AX8" s="118"/>
      <c r="AY8" s="10"/>
      <c r="AZ8" s="195" t="s">
        <v>0</v>
      </c>
      <c r="BA8" s="196"/>
      <c r="BB8" s="196" t="s">
        <v>5</v>
      </c>
      <c r="BC8" s="177" t="s">
        <v>1</v>
      </c>
    </row>
    <row r="9" spans="1:282" s="92" customFormat="1" ht="12.75" customHeight="1">
      <c r="A9" s="181"/>
      <c r="B9" s="179"/>
      <c r="C9" s="83"/>
      <c r="D9" s="157"/>
      <c r="E9" s="158"/>
      <c r="F9" s="158"/>
      <c r="G9" s="161"/>
      <c r="H9" s="83"/>
      <c r="I9" s="157" t="s">
        <v>0</v>
      </c>
      <c r="J9" s="158"/>
      <c r="K9" s="158" t="s">
        <v>5</v>
      </c>
      <c r="L9" s="158" t="s">
        <v>1</v>
      </c>
      <c r="M9" s="158" t="s">
        <v>0</v>
      </c>
      <c r="N9" s="158"/>
      <c r="O9" s="158" t="s">
        <v>5</v>
      </c>
      <c r="P9" s="161" t="s">
        <v>1</v>
      </c>
      <c r="Q9" s="83"/>
      <c r="R9" s="157" t="s">
        <v>0</v>
      </c>
      <c r="S9" s="158"/>
      <c r="T9" s="158" t="s">
        <v>5</v>
      </c>
      <c r="U9" s="158" t="s">
        <v>1</v>
      </c>
      <c r="V9" s="158" t="s">
        <v>0</v>
      </c>
      <c r="W9" s="158"/>
      <c r="X9" s="158" t="s">
        <v>5</v>
      </c>
      <c r="Y9" s="161" t="s">
        <v>1</v>
      </c>
      <c r="Z9" s="83"/>
      <c r="AA9" s="157" t="s">
        <v>0</v>
      </c>
      <c r="AB9" s="158"/>
      <c r="AC9" s="158" t="s">
        <v>5</v>
      </c>
      <c r="AD9" s="158" t="s">
        <v>1</v>
      </c>
      <c r="AE9" s="158" t="s">
        <v>0</v>
      </c>
      <c r="AF9" s="158"/>
      <c r="AG9" s="158" t="s">
        <v>5</v>
      </c>
      <c r="AH9" s="161" t="s">
        <v>1</v>
      </c>
      <c r="AI9" s="83"/>
      <c r="AJ9" s="157" t="s">
        <v>0</v>
      </c>
      <c r="AK9" s="158"/>
      <c r="AL9" s="158" t="s">
        <v>5</v>
      </c>
      <c r="AM9" s="161" t="s">
        <v>1</v>
      </c>
      <c r="AN9" s="157" t="s">
        <v>0</v>
      </c>
      <c r="AO9" s="158"/>
      <c r="AP9" s="158" t="s">
        <v>5</v>
      </c>
      <c r="AQ9" s="161" t="s">
        <v>1</v>
      </c>
      <c r="AR9" s="157" t="s">
        <v>0</v>
      </c>
      <c r="AS9" s="158"/>
      <c r="AT9" s="158" t="s">
        <v>5</v>
      </c>
      <c r="AU9" s="161" t="s">
        <v>1</v>
      </c>
      <c r="AV9" s="83"/>
      <c r="AW9" s="83"/>
      <c r="AX9" s="83"/>
      <c r="AY9" s="83"/>
      <c r="AZ9" s="157"/>
      <c r="BA9" s="158"/>
      <c r="BB9" s="158"/>
      <c r="BC9" s="161"/>
    </row>
    <row r="10" spans="1:282" s="92" customFormat="1" ht="26.25" thickBot="1">
      <c r="A10" s="182"/>
      <c r="B10" s="168"/>
      <c r="C10" s="83"/>
      <c r="D10" s="81" t="s">
        <v>3</v>
      </c>
      <c r="E10" s="86" t="s">
        <v>4</v>
      </c>
      <c r="F10" s="160"/>
      <c r="G10" s="162"/>
      <c r="H10" s="83"/>
      <c r="I10" s="81" t="s">
        <v>3</v>
      </c>
      <c r="J10" s="86" t="s">
        <v>4</v>
      </c>
      <c r="K10" s="160"/>
      <c r="L10" s="160"/>
      <c r="M10" s="86" t="s">
        <v>3</v>
      </c>
      <c r="N10" s="86" t="s">
        <v>4</v>
      </c>
      <c r="O10" s="160"/>
      <c r="P10" s="162"/>
      <c r="Q10" s="83"/>
      <c r="R10" s="93" t="s">
        <v>3</v>
      </c>
      <c r="S10" s="94" t="s">
        <v>4</v>
      </c>
      <c r="T10" s="159"/>
      <c r="U10" s="160"/>
      <c r="V10" s="86" t="s">
        <v>3</v>
      </c>
      <c r="W10" s="86" t="s">
        <v>4</v>
      </c>
      <c r="X10" s="160"/>
      <c r="Y10" s="162"/>
      <c r="Z10" s="83"/>
      <c r="AA10" s="93" t="s">
        <v>3</v>
      </c>
      <c r="AB10" s="94" t="s">
        <v>4</v>
      </c>
      <c r="AC10" s="159"/>
      <c r="AD10" s="160"/>
      <c r="AE10" s="86" t="s">
        <v>3</v>
      </c>
      <c r="AF10" s="86" t="s">
        <v>4</v>
      </c>
      <c r="AG10" s="160"/>
      <c r="AH10" s="162"/>
      <c r="AI10" s="83"/>
      <c r="AJ10" s="81" t="s">
        <v>3</v>
      </c>
      <c r="AK10" s="86" t="s">
        <v>4</v>
      </c>
      <c r="AL10" s="160"/>
      <c r="AM10" s="162"/>
      <c r="AN10" s="81" t="s">
        <v>3</v>
      </c>
      <c r="AO10" s="86" t="s">
        <v>4</v>
      </c>
      <c r="AP10" s="160"/>
      <c r="AQ10" s="162"/>
      <c r="AR10" s="81" t="s">
        <v>3</v>
      </c>
      <c r="AS10" s="86" t="s">
        <v>4</v>
      </c>
      <c r="AT10" s="160"/>
      <c r="AU10" s="162"/>
      <c r="AV10" s="83"/>
      <c r="AW10" s="83"/>
      <c r="AX10" s="83"/>
      <c r="AY10" s="83"/>
      <c r="AZ10" s="81" t="s">
        <v>3</v>
      </c>
      <c r="BA10" s="86" t="s">
        <v>4</v>
      </c>
      <c r="BB10" s="160"/>
      <c r="BC10" s="162"/>
    </row>
    <row r="11" spans="1:282" ht="25.5">
      <c r="A11" s="95" t="s">
        <v>8</v>
      </c>
      <c r="B11" s="96" t="s">
        <v>64</v>
      </c>
      <c r="C11" s="12"/>
      <c r="D11" s="97">
        <v>28</v>
      </c>
      <c r="E11" s="98">
        <v>33</v>
      </c>
      <c r="F11" s="98" t="s">
        <v>78</v>
      </c>
      <c r="G11" s="99"/>
      <c r="I11" s="97">
        <v>69</v>
      </c>
      <c r="J11" s="98">
        <v>70</v>
      </c>
      <c r="K11" s="98" t="s">
        <v>78</v>
      </c>
      <c r="L11" s="98"/>
      <c r="M11" s="98">
        <v>56</v>
      </c>
      <c r="N11" s="98">
        <v>57</v>
      </c>
      <c r="O11" s="98" t="s">
        <v>78</v>
      </c>
      <c r="P11" s="99"/>
      <c r="Q11" s="10"/>
      <c r="R11" s="79">
        <v>85</v>
      </c>
      <c r="S11" s="79">
        <v>86</v>
      </c>
      <c r="T11" s="79" t="s">
        <v>78</v>
      </c>
      <c r="U11" s="98"/>
      <c r="V11" s="97">
        <v>52</v>
      </c>
      <c r="W11" s="98">
        <v>53</v>
      </c>
      <c r="X11" s="79" t="s">
        <v>78</v>
      </c>
      <c r="Y11" s="99"/>
      <c r="Z11" s="10"/>
      <c r="AA11" s="79">
        <v>124</v>
      </c>
      <c r="AB11" s="79">
        <v>127</v>
      </c>
      <c r="AC11" s="79" t="s">
        <v>78</v>
      </c>
      <c r="AD11" s="98"/>
      <c r="AE11" s="97">
        <v>145</v>
      </c>
      <c r="AF11" s="98">
        <v>146</v>
      </c>
      <c r="AG11" s="79" t="s">
        <v>78</v>
      </c>
      <c r="AH11" s="99"/>
      <c r="AI11" s="10"/>
      <c r="AJ11" s="97">
        <v>416</v>
      </c>
      <c r="AK11" s="98">
        <v>417</v>
      </c>
      <c r="AL11" s="98" t="s">
        <v>78</v>
      </c>
      <c r="AM11" s="98"/>
      <c r="AN11" s="97">
        <v>438</v>
      </c>
      <c r="AO11" s="98">
        <v>440</v>
      </c>
      <c r="AP11" s="79" t="s">
        <v>78</v>
      </c>
      <c r="AQ11" s="99"/>
      <c r="AR11" s="97">
        <v>452</v>
      </c>
      <c r="AS11" s="98">
        <v>453</v>
      </c>
      <c r="AT11" s="79" t="s">
        <v>78</v>
      </c>
      <c r="AU11" s="99"/>
      <c r="AV11" s="10"/>
      <c r="AW11" s="10"/>
      <c r="AX11" s="10"/>
      <c r="AY11" s="10"/>
      <c r="AZ11" s="97"/>
      <c r="BA11" s="98"/>
      <c r="BB11" s="98"/>
      <c r="BC11" s="99"/>
    </row>
    <row r="12" spans="1:282">
      <c r="A12" s="95" t="s">
        <v>10</v>
      </c>
      <c r="B12" s="96" t="s">
        <v>65</v>
      </c>
      <c r="C12" s="12"/>
      <c r="D12" s="97">
        <v>61</v>
      </c>
      <c r="E12" s="98">
        <v>61</v>
      </c>
      <c r="F12" s="98" t="s">
        <v>78</v>
      </c>
      <c r="G12" s="99"/>
      <c r="I12" s="97">
        <v>77</v>
      </c>
      <c r="J12" s="98">
        <v>77</v>
      </c>
      <c r="K12" s="98" t="s">
        <v>78</v>
      </c>
      <c r="L12" s="98"/>
      <c r="M12" s="98">
        <v>58</v>
      </c>
      <c r="N12" s="98">
        <v>58</v>
      </c>
      <c r="O12" s="98" t="s">
        <v>78</v>
      </c>
      <c r="P12" s="99"/>
      <c r="Q12" s="10"/>
      <c r="R12" s="97">
        <v>102</v>
      </c>
      <c r="S12" s="98">
        <v>102</v>
      </c>
      <c r="T12" s="79" t="s">
        <v>78</v>
      </c>
      <c r="U12" s="98"/>
      <c r="V12" s="98">
        <v>81</v>
      </c>
      <c r="W12" s="98">
        <v>81</v>
      </c>
      <c r="X12" s="79" t="s">
        <v>78</v>
      </c>
      <c r="Y12" s="99"/>
      <c r="Z12" s="10"/>
      <c r="AA12" s="97">
        <v>140</v>
      </c>
      <c r="AB12" s="98">
        <v>140</v>
      </c>
      <c r="AC12" s="79" t="s">
        <v>78</v>
      </c>
      <c r="AD12" s="98"/>
      <c r="AE12" s="98">
        <v>162</v>
      </c>
      <c r="AF12" s="98">
        <v>162</v>
      </c>
      <c r="AG12" s="79" t="s">
        <v>78</v>
      </c>
      <c r="AH12" s="99"/>
      <c r="AI12" s="10"/>
      <c r="AJ12" s="97">
        <v>430</v>
      </c>
      <c r="AK12" s="98">
        <v>430</v>
      </c>
      <c r="AL12" s="79" t="s">
        <v>78</v>
      </c>
      <c r="AM12" s="98"/>
      <c r="AN12" s="98" t="s">
        <v>98</v>
      </c>
      <c r="AO12" s="98" t="s">
        <v>98</v>
      </c>
      <c r="AP12" s="79" t="s">
        <v>78</v>
      </c>
      <c r="AQ12" s="100"/>
      <c r="AR12" s="79">
        <v>500</v>
      </c>
      <c r="AS12" s="79">
        <v>500</v>
      </c>
      <c r="AT12" s="79" t="s">
        <v>78</v>
      </c>
      <c r="AU12" s="99"/>
      <c r="AV12" s="10"/>
      <c r="AW12" s="10"/>
      <c r="AX12" s="10"/>
      <c r="AY12" s="10"/>
      <c r="AZ12" s="97"/>
      <c r="BA12" s="98"/>
      <c r="BB12" s="98"/>
      <c r="BC12" s="99"/>
    </row>
    <row r="13" spans="1:282" ht="63.75">
      <c r="A13" s="95" t="s">
        <v>16</v>
      </c>
      <c r="B13" s="96" t="s">
        <v>9</v>
      </c>
      <c r="C13" s="12"/>
      <c r="D13" s="97">
        <v>42</v>
      </c>
      <c r="E13" s="98">
        <v>53</v>
      </c>
      <c r="F13" s="98" t="s">
        <v>78</v>
      </c>
      <c r="G13" s="99"/>
      <c r="I13" s="97">
        <v>71</v>
      </c>
      <c r="J13" s="98">
        <v>75</v>
      </c>
      <c r="K13" s="98" t="s">
        <v>78</v>
      </c>
      <c r="L13" s="98"/>
      <c r="M13" s="98">
        <v>59</v>
      </c>
      <c r="N13" s="98">
        <v>65</v>
      </c>
      <c r="O13" s="98" t="s">
        <v>78</v>
      </c>
      <c r="P13" s="99"/>
      <c r="Q13" s="10"/>
      <c r="R13" s="97">
        <v>87</v>
      </c>
      <c r="S13" s="98">
        <v>94</v>
      </c>
      <c r="T13" s="79" t="s">
        <v>78</v>
      </c>
      <c r="U13" s="98"/>
      <c r="V13" s="98">
        <v>56</v>
      </c>
      <c r="W13" s="98">
        <v>65</v>
      </c>
      <c r="X13" s="79" t="s">
        <v>78</v>
      </c>
      <c r="Y13" s="99" t="s">
        <v>106</v>
      </c>
      <c r="Z13" s="10"/>
      <c r="AA13" s="97">
        <v>128</v>
      </c>
      <c r="AB13" s="98">
        <v>135</v>
      </c>
      <c r="AC13" s="79" t="s">
        <v>78</v>
      </c>
      <c r="AD13" s="98"/>
      <c r="AE13" s="98">
        <v>147</v>
      </c>
      <c r="AF13" s="98">
        <v>157</v>
      </c>
      <c r="AG13" s="79" t="s">
        <v>78</v>
      </c>
      <c r="AH13" s="99"/>
      <c r="AI13" s="10"/>
      <c r="AJ13" s="97">
        <v>422</v>
      </c>
      <c r="AK13" s="98">
        <v>427</v>
      </c>
      <c r="AL13" s="79" t="s">
        <v>78</v>
      </c>
      <c r="AM13" s="98"/>
      <c r="AN13" s="98">
        <v>441</v>
      </c>
      <c r="AO13" s="98">
        <v>441</v>
      </c>
      <c r="AP13" s="79" t="s">
        <v>78</v>
      </c>
      <c r="AQ13" s="99"/>
      <c r="AR13" s="98">
        <v>480</v>
      </c>
      <c r="AS13" s="98">
        <v>499</v>
      </c>
      <c r="AT13" s="79" t="s">
        <v>78</v>
      </c>
      <c r="AU13" s="99"/>
      <c r="AV13" s="10"/>
      <c r="AW13" s="10"/>
      <c r="AX13" s="10"/>
      <c r="AY13" s="10"/>
      <c r="AZ13" s="97"/>
      <c r="BA13" s="98"/>
      <c r="BB13" s="98"/>
      <c r="BC13" s="99"/>
    </row>
    <row r="14" spans="1:282">
      <c r="A14" s="58" t="s">
        <v>18</v>
      </c>
      <c r="B14" s="101" t="s">
        <v>15</v>
      </c>
      <c r="C14" s="12"/>
      <c r="D14" s="78"/>
      <c r="E14" s="79"/>
      <c r="F14" s="79"/>
      <c r="G14" s="80"/>
      <c r="I14" s="78"/>
      <c r="J14" s="79"/>
      <c r="K14" s="79"/>
      <c r="L14" s="79"/>
      <c r="M14" s="79"/>
      <c r="N14" s="79"/>
      <c r="O14" s="79"/>
      <c r="P14" s="80"/>
      <c r="Q14" s="10"/>
      <c r="R14" s="78"/>
      <c r="S14" s="79"/>
      <c r="T14" s="79"/>
      <c r="U14" s="79"/>
      <c r="V14" s="79"/>
      <c r="W14" s="79"/>
      <c r="X14" s="79"/>
      <c r="Y14" s="80"/>
      <c r="Z14" s="10"/>
      <c r="AA14" s="78"/>
      <c r="AB14" s="79"/>
      <c r="AC14" s="79"/>
      <c r="AD14" s="79"/>
      <c r="AE14" s="79"/>
      <c r="AF14" s="79"/>
      <c r="AG14" s="79"/>
      <c r="AH14" s="80"/>
      <c r="AI14" s="10"/>
      <c r="AJ14" s="78"/>
      <c r="AK14" s="79"/>
      <c r="AL14" s="79"/>
      <c r="AM14" s="79"/>
      <c r="AN14" s="79"/>
      <c r="AO14" s="79"/>
      <c r="AP14" s="79"/>
      <c r="AQ14" s="80"/>
      <c r="AR14" s="79"/>
      <c r="AS14" s="79"/>
      <c r="AT14" s="79"/>
      <c r="AU14" s="80"/>
      <c r="AV14" s="10"/>
      <c r="AW14" s="10"/>
      <c r="AX14" s="10"/>
      <c r="AY14" s="10"/>
      <c r="AZ14" s="78"/>
      <c r="BA14" s="79"/>
      <c r="BB14" s="79"/>
      <c r="BC14" s="80"/>
    </row>
    <row r="15" spans="1:282" hidden="1">
      <c r="A15" s="102"/>
      <c r="B15" s="103" t="s">
        <v>11</v>
      </c>
      <c r="D15" s="78"/>
      <c r="E15" s="79"/>
      <c r="F15" s="79"/>
      <c r="G15" s="80"/>
      <c r="I15" s="78"/>
      <c r="J15" s="79"/>
      <c r="K15" s="79"/>
      <c r="L15" s="79"/>
      <c r="M15" s="79"/>
      <c r="N15" s="79"/>
      <c r="O15" s="79"/>
      <c r="P15" s="80"/>
      <c r="Q15" s="10"/>
      <c r="R15" s="78"/>
      <c r="S15" s="79"/>
      <c r="T15" s="79"/>
      <c r="U15" s="79"/>
      <c r="V15" s="79"/>
      <c r="W15" s="79"/>
      <c r="X15" s="79"/>
      <c r="Y15" s="80"/>
      <c r="Z15" s="10"/>
      <c r="AA15" s="78"/>
      <c r="AB15" s="79"/>
      <c r="AC15" s="79"/>
      <c r="AD15" s="79"/>
      <c r="AE15" s="79"/>
      <c r="AF15" s="79"/>
      <c r="AG15" s="79"/>
      <c r="AH15" s="80"/>
      <c r="AI15" s="10"/>
      <c r="AJ15" s="78"/>
      <c r="AK15" s="79"/>
      <c r="AL15" s="79"/>
      <c r="AM15" s="79"/>
      <c r="AN15" s="79"/>
      <c r="AO15" s="79"/>
      <c r="AP15" s="79"/>
      <c r="AQ15" s="80"/>
      <c r="AR15" s="79"/>
      <c r="AS15" s="79"/>
      <c r="AT15" s="79"/>
      <c r="AU15" s="80"/>
      <c r="AV15" s="10"/>
      <c r="AW15" s="10"/>
      <c r="AX15" s="10"/>
      <c r="AY15" s="10"/>
      <c r="AZ15" s="78"/>
      <c r="BA15" s="79"/>
      <c r="BB15" s="79"/>
      <c r="BC15" s="80"/>
    </row>
    <row r="16" spans="1:282" ht="38.25">
      <c r="A16" s="67"/>
      <c r="B16" s="104" t="s">
        <v>12</v>
      </c>
      <c r="D16" s="78">
        <v>70</v>
      </c>
      <c r="E16" s="79">
        <v>70</v>
      </c>
      <c r="F16" s="79" t="s">
        <v>78</v>
      </c>
      <c r="G16" s="80"/>
      <c r="I16" s="78">
        <v>86</v>
      </c>
      <c r="J16" s="79">
        <v>86</v>
      </c>
      <c r="K16" s="79"/>
      <c r="L16" s="79"/>
      <c r="M16" s="79">
        <v>81</v>
      </c>
      <c r="N16" s="79">
        <v>81</v>
      </c>
      <c r="O16" s="79"/>
      <c r="P16" s="80"/>
      <c r="Q16" s="10"/>
      <c r="R16" s="78">
        <v>101</v>
      </c>
      <c r="S16" s="79">
        <v>101</v>
      </c>
      <c r="T16" s="79" t="s">
        <v>78</v>
      </c>
      <c r="U16" s="79"/>
      <c r="V16" s="79">
        <v>77</v>
      </c>
      <c r="W16" s="79">
        <v>77</v>
      </c>
      <c r="X16" s="79" t="s">
        <v>78</v>
      </c>
      <c r="Y16" s="80"/>
      <c r="Z16" s="10"/>
      <c r="AA16" s="78">
        <v>137</v>
      </c>
      <c r="AB16" s="79">
        <v>137</v>
      </c>
      <c r="AC16" s="79" t="s">
        <v>78</v>
      </c>
      <c r="AD16" s="79"/>
      <c r="AE16" s="79">
        <v>159</v>
      </c>
      <c r="AF16" s="79">
        <v>159</v>
      </c>
      <c r="AG16" s="79" t="s">
        <v>78</v>
      </c>
      <c r="AH16" s="80"/>
      <c r="AI16" s="10"/>
      <c r="AJ16" s="78">
        <v>432</v>
      </c>
      <c r="AK16" s="79">
        <v>432</v>
      </c>
      <c r="AL16" s="79" t="s">
        <v>78</v>
      </c>
      <c r="AM16" s="79"/>
      <c r="AN16" s="79">
        <v>446</v>
      </c>
      <c r="AO16" s="79">
        <v>446</v>
      </c>
      <c r="AP16" s="79" t="s">
        <v>78</v>
      </c>
      <c r="AQ16" s="80"/>
      <c r="AR16" s="79">
        <v>502</v>
      </c>
      <c r="AS16" s="79">
        <v>502</v>
      </c>
      <c r="AT16" s="79" t="s">
        <v>78</v>
      </c>
      <c r="AU16" s="80"/>
      <c r="AV16" s="10"/>
      <c r="AW16" s="10"/>
      <c r="AX16" s="10"/>
      <c r="AY16" s="10"/>
      <c r="AZ16" s="78"/>
      <c r="BA16" s="79"/>
      <c r="BB16" s="79"/>
      <c r="BC16" s="80"/>
    </row>
    <row r="17" spans="1:55">
      <c r="A17" s="67"/>
      <c r="B17" s="104" t="s">
        <v>13</v>
      </c>
      <c r="D17" s="78">
        <v>69</v>
      </c>
      <c r="E17" s="79">
        <v>69</v>
      </c>
      <c r="F17" s="79" t="s">
        <v>78</v>
      </c>
      <c r="G17" s="80"/>
      <c r="I17" s="78">
        <v>84</v>
      </c>
      <c r="J17" s="79">
        <v>84</v>
      </c>
      <c r="K17" s="79"/>
      <c r="L17" s="79"/>
      <c r="M17" s="79">
        <v>80</v>
      </c>
      <c r="N17" s="79">
        <v>80</v>
      </c>
      <c r="O17" s="79" t="s">
        <v>78</v>
      </c>
      <c r="P17" s="80"/>
      <c r="Q17" s="10"/>
      <c r="R17" s="78">
        <v>100</v>
      </c>
      <c r="S17" s="79">
        <v>100</v>
      </c>
      <c r="T17" s="79" t="s">
        <v>78</v>
      </c>
      <c r="U17" s="79"/>
      <c r="V17" s="79">
        <v>76</v>
      </c>
      <c r="W17" s="79">
        <v>76</v>
      </c>
      <c r="X17" s="79" t="s">
        <v>78</v>
      </c>
      <c r="Y17" s="80"/>
      <c r="Z17" s="10"/>
      <c r="AA17" s="78">
        <v>136</v>
      </c>
      <c r="AB17" s="79">
        <v>136</v>
      </c>
      <c r="AC17" s="79" t="s">
        <v>78</v>
      </c>
      <c r="AD17" s="79"/>
      <c r="AE17" s="79">
        <v>158</v>
      </c>
      <c r="AF17" s="79">
        <v>158</v>
      </c>
      <c r="AG17" s="79" t="s">
        <v>78</v>
      </c>
      <c r="AH17" s="80"/>
      <c r="AI17" s="10"/>
      <c r="AJ17" s="78">
        <v>431</v>
      </c>
      <c r="AK17" s="79">
        <v>431</v>
      </c>
      <c r="AL17" s="79" t="s">
        <v>78</v>
      </c>
      <c r="AM17" s="79"/>
      <c r="AN17" s="79">
        <v>445</v>
      </c>
      <c r="AO17" s="79">
        <v>445</v>
      </c>
      <c r="AP17" s="79" t="s">
        <v>78</v>
      </c>
      <c r="AQ17" s="80"/>
      <c r="AR17" s="79">
        <v>501</v>
      </c>
      <c r="AS17" s="79">
        <v>501</v>
      </c>
      <c r="AT17" s="79" t="s">
        <v>78</v>
      </c>
      <c r="AU17" s="80"/>
      <c r="AV17" s="10"/>
      <c r="AW17" s="10"/>
      <c r="AX17" s="10"/>
      <c r="AY17" s="10"/>
      <c r="AZ17" s="78"/>
      <c r="BA17" s="79"/>
      <c r="BB17" s="79"/>
      <c r="BC17" s="80"/>
    </row>
    <row r="18" spans="1:55">
      <c r="A18" s="58" t="s">
        <v>19</v>
      </c>
      <c r="B18" s="101" t="s">
        <v>14</v>
      </c>
      <c r="C18" s="12"/>
      <c r="D18" s="78"/>
      <c r="E18" s="79"/>
      <c r="F18" s="79"/>
      <c r="G18" s="80"/>
      <c r="I18" s="78"/>
      <c r="J18" s="79"/>
      <c r="K18" s="79"/>
      <c r="L18" s="79"/>
      <c r="M18" s="79"/>
      <c r="N18" s="79"/>
      <c r="O18" s="79"/>
      <c r="P18" s="80"/>
      <c r="Q18" s="10"/>
      <c r="R18" s="78"/>
      <c r="S18" s="79"/>
      <c r="T18" s="79"/>
      <c r="U18" s="79"/>
      <c r="V18" s="79"/>
      <c r="W18" s="79"/>
      <c r="X18" s="79"/>
      <c r="Y18" s="80"/>
      <c r="Z18" s="10"/>
      <c r="AA18" s="78"/>
      <c r="AB18" s="79"/>
      <c r="AC18" s="79"/>
      <c r="AD18" s="79"/>
      <c r="AE18" s="79"/>
      <c r="AF18" s="79"/>
      <c r="AG18" s="79"/>
      <c r="AH18" s="80"/>
      <c r="AI18" s="10"/>
      <c r="AJ18" s="78"/>
      <c r="AK18" s="79"/>
      <c r="AL18" s="79"/>
      <c r="AM18" s="79"/>
      <c r="AN18" s="79"/>
      <c r="AO18" s="79"/>
      <c r="AP18" s="79"/>
      <c r="AQ18" s="80"/>
      <c r="AR18" s="79"/>
      <c r="AS18" s="79"/>
      <c r="AT18" s="79"/>
      <c r="AU18" s="80"/>
      <c r="AV18" s="10"/>
      <c r="AW18" s="10"/>
      <c r="AX18" s="10"/>
      <c r="AY18" s="10"/>
      <c r="AZ18" s="78"/>
      <c r="BA18" s="79"/>
      <c r="BB18" s="79"/>
      <c r="BC18" s="80"/>
    </row>
    <row r="19" spans="1:55" hidden="1">
      <c r="A19" s="102"/>
      <c r="B19" s="103" t="s">
        <v>11</v>
      </c>
      <c r="D19" s="78"/>
      <c r="E19" s="79"/>
      <c r="F19" s="79"/>
      <c r="G19" s="80"/>
      <c r="I19" s="78"/>
      <c r="J19" s="79"/>
      <c r="K19" s="79"/>
      <c r="L19" s="79"/>
      <c r="M19" s="79"/>
      <c r="N19" s="79"/>
      <c r="O19" s="79"/>
      <c r="P19" s="80"/>
      <c r="Q19" s="10"/>
      <c r="R19" s="78"/>
      <c r="S19" s="79"/>
      <c r="T19" s="79"/>
      <c r="U19" s="79"/>
      <c r="V19" s="79"/>
      <c r="W19" s="79"/>
      <c r="X19" s="79"/>
      <c r="Y19" s="80"/>
      <c r="Z19" s="10"/>
      <c r="AA19" s="78"/>
      <c r="AB19" s="79"/>
      <c r="AC19" s="79"/>
      <c r="AD19" s="79"/>
      <c r="AE19" s="79"/>
      <c r="AF19" s="79"/>
      <c r="AG19" s="79"/>
      <c r="AH19" s="80"/>
      <c r="AI19" s="10"/>
      <c r="AJ19" s="78"/>
      <c r="AK19" s="79"/>
      <c r="AL19" s="79"/>
      <c r="AM19" s="79"/>
      <c r="AN19" s="79"/>
      <c r="AO19" s="79"/>
      <c r="AP19" s="79"/>
      <c r="AQ19" s="80"/>
      <c r="AR19" s="79"/>
      <c r="AS19" s="79"/>
      <c r="AT19" s="79"/>
      <c r="AU19" s="80"/>
      <c r="AV19" s="10"/>
      <c r="AW19" s="10"/>
      <c r="AX19" s="10"/>
      <c r="AY19" s="10"/>
      <c r="AZ19" s="78"/>
      <c r="BA19" s="79"/>
      <c r="BB19" s="79"/>
      <c r="BC19" s="80"/>
    </row>
    <row r="20" spans="1:55" ht="38.25">
      <c r="A20" s="67"/>
      <c r="B20" s="104" t="s">
        <v>12</v>
      </c>
      <c r="D20" s="78">
        <v>73</v>
      </c>
      <c r="E20" s="79">
        <v>73</v>
      </c>
      <c r="F20" s="79" t="s">
        <v>78</v>
      </c>
      <c r="G20" s="80"/>
      <c r="I20" s="78">
        <v>88</v>
      </c>
      <c r="J20" s="79">
        <v>88</v>
      </c>
      <c r="K20" s="79"/>
      <c r="L20" s="79"/>
      <c r="M20" s="79">
        <v>83</v>
      </c>
      <c r="N20" s="79">
        <v>83</v>
      </c>
      <c r="O20" s="79" t="s">
        <v>78</v>
      </c>
      <c r="P20" s="80"/>
      <c r="Q20" s="10"/>
      <c r="R20" s="78">
        <v>99</v>
      </c>
      <c r="S20" s="79">
        <v>99</v>
      </c>
      <c r="T20" s="79" t="s">
        <v>78</v>
      </c>
      <c r="U20" s="79"/>
      <c r="V20" s="79">
        <v>79</v>
      </c>
      <c r="W20" s="79">
        <v>79</v>
      </c>
      <c r="X20" s="79" t="s">
        <v>78</v>
      </c>
      <c r="Y20" s="80"/>
      <c r="Z20" s="10"/>
      <c r="AA20" s="78">
        <v>139</v>
      </c>
      <c r="AB20" s="79">
        <v>139</v>
      </c>
      <c r="AC20" s="79" t="s">
        <v>78</v>
      </c>
      <c r="AD20" s="79"/>
      <c r="AE20" s="79">
        <v>161</v>
      </c>
      <c r="AF20" s="79">
        <v>161</v>
      </c>
      <c r="AG20" s="79" t="s">
        <v>78</v>
      </c>
      <c r="AH20" s="80"/>
      <c r="AI20" s="10"/>
      <c r="AJ20" s="78">
        <v>436</v>
      </c>
      <c r="AK20" s="79">
        <v>436</v>
      </c>
      <c r="AL20" s="79" t="s">
        <v>78</v>
      </c>
      <c r="AM20" s="79"/>
      <c r="AN20" s="79" t="s">
        <v>40</v>
      </c>
      <c r="AO20" s="79" t="s">
        <v>40</v>
      </c>
      <c r="AP20" s="79" t="s">
        <v>78</v>
      </c>
      <c r="AQ20" s="80"/>
      <c r="AR20" s="79">
        <v>504</v>
      </c>
      <c r="AS20" s="79">
        <v>504</v>
      </c>
      <c r="AT20" s="79" t="s">
        <v>78</v>
      </c>
      <c r="AU20" s="80"/>
      <c r="AV20" s="10"/>
      <c r="AW20" s="10"/>
      <c r="AX20" s="10"/>
      <c r="AY20" s="10"/>
      <c r="AZ20" s="78"/>
      <c r="BA20" s="79"/>
      <c r="BB20" s="79"/>
      <c r="BC20" s="80"/>
    </row>
    <row r="21" spans="1:55">
      <c r="A21" s="67"/>
      <c r="B21" s="104" t="s">
        <v>13</v>
      </c>
      <c r="D21" s="78">
        <v>72</v>
      </c>
      <c r="E21" s="79">
        <v>72</v>
      </c>
      <c r="F21" s="79" t="s">
        <v>78</v>
      </c>
      <c r="G21" s="80"/>
      <c r="I21" s="78">
        <v>87</v>
      </c>
      <c r="J21" s="79">
        <v>87</v>
      </c>
      <c r="K21" s="79"/>
      <c r="L21" s="79"/>
      <c r="M21" s="79">
        <v>82</v>
      </c>
      <c r="N21" s="79">
        <v>82</v>
      </c>
      <c r="O21" s="79" t="s">
        <v>78</v>
      </c>
      <c r="P21" s="80"/>
      <c r="Q21" s="10"/>
      <c r="R21" s="78">
        <v>98</v>
      </c>
      <c r="S21" s="79">
        <v>98</v>
      </c>
      <c r="T21" s="79" t="s">
        <v>78</v>
      </c>
      <c r="U21" s="79"/>
      <c r="V21" s="79">
        <v>80</v>
      </c>
      <c r="W21" s="79">
        <v>80</v>
      </c>
      <c r="X21" s="79" t="s">
        <v>78</v>
      </c>
      <c r="Y21" s="80"/>
      <c r="Z21" s="10"/>
      <c r="AA21" s="78">
        <v>138</v>
      </c>
      <c r="AB21" s="79">
        <v>138</v>
      </c>
      <c r="AC21" s="79" t="s">
        <v>78</v>
      </c>
      <c r="AD21" s="79"/>
      <c r="AE21" s="79">
        <v>160</v>
      </c>
      <c r="AF21" s="79">
        <v>160</v>
      </c>
      <c r="AG21" s="79" t="s">
        <v>78</v>
      </c>
      <c r="AH21" s="80"/>
      <c r="AI21" s="10"/>
      <c r="AJ21" s="78">
        <v>432</v>
      </c>
      <c r="AK21" s="79">
        <v>432</v>
      </c>
      <c r="AL21" s="79" t="s">
        <v>78</v>
      </c>
      <c r="AM21" s="79"/>
      <c r="AN21" s="79" t="s">
        <v>40</v>
      </c>
      <c r="AO21" s="79" t="s">
        <v>40</v>
      </c>
      <c r="AP21" s="79" t="s">
        <v>78</v>
      </c>
      <c r="AQ21" s="80"/>
      <c r="AR21" s="79">
        <v>503</v>
      </c>
      <c r="AS21" s="79">
        <v>503</v>
      </c>
      <c r="AT21" s="79" t="s">
        <v>78</v>
      </c>
      <c r="AU21" s="80"/>
      <c r="AV21" s="10"/>
      <c r="AW21" s="10"/>
      <c r="AX21" s="10"/>
      <c r="AY21" s="10"/>
      <c r="AZ21" s="78"/>
      <c r="BA21" s="79"/>
      <c r="BB21" s="79"/>
      <c r="BC21" s="80"/>
    </row>
    <row r="22" spans="1:55">
      <c r="A22" s="58" t="s">
        <v>62</v>
      </c>
      <c r="B22" s="101" t="s">
        <v>17</v>
      </c>
      <c r="C22" s="12"/>
      <c r="D22" s="78"/>
      <c r="E22" s="79"/>
      <c r="F22" s="79"/>
      <c r="G22" s="80"/>
      <c r="I22" s="78"/>
      <c r="J22" s="79"/>
      <c r="K22" s="79"/>
      <c r="L22" s="79"/>
      <c r="M22" s="79"/>
      <c r="N22" s="79"/>
      <c r="O22" s="79"/>
      <c r="P22" s="80"/>
      <c r="Q22" s="10"/>
      <c r="R22" s="78"/>
      <c r="S22" s="79"/>
      <c r="T22" s="79"/>
      <c r="U22" s="79"/>
      <c r="V22" s="79"/>
      <c r="W22" s="79"/>
      <c r="X22" s="79"/>
      <c r="Y22" s="80"/>
      <c r="Z22" s="10"/>
      <c r="AA22" s="78"/>
      <c r="AB22" s="79"/>
      <c r="AC22" s="79"/>
      <c r="AD22" s="79"/>
      <c r="AE22" s="79"/>
      <c r="AF22" s="79"/>
      <c r="AG22" s="79"/>
      <c r="AH22" s="80"/>
      <c r="AI22" s="10"/>
      <c r="AJ22" s="78"/>
      <c r="AK22" s="79"/>
      <c r="AL22" s="79"/>
      <c r="AM22" s="79"/>
      <c r="AN22" s="79"/>
      <c r="AO22" s="79"/>
      <c r="AP22" s="79"/>
      <c r="AQ22" s="80"/>
      <c r="AR22" s="79"/>
      <c r="AS22" s="79"/>
      <c r="AT22" s="79"/>
      <c r="AU22" s="80"/>
      <c r="AV22" s="10"/>
      <c r="AW22" s="10"/>
      <c r="AX22" s="10"/>
      <c r="AY22" s="10"/>
      <c r="AZ22" s="78"/>
      <c r="BA22" s="79"/>
      <c r="BB22" s="79"/>
      <c r="BC22" s="80"/>
    </row>
    <row r="23" spans="1:55" ht="114.75">
      <c r="A23" s="105" t="s">
        <v>63</v>
      </c>
      <c r="B23" s="106" t="s">
        <v>83</v>
      </c>
      <c r="C23" s="12"/>
      <c r="D23" s="78"/>
      <c r="E23" s="79"/>
      <c r="F23" s="79" t="s">
        <v>78</v>
      </c>
      <c r="G23" s="80" t="s">
        <v>100</v>
      </c>
      <c r="I23" s="78"/>
      <c r="J23" s="79"/>
      <c r="K23" s="79" t="s">
        <v>78</v>
      </c>
      <c r="L23" s="80" t="s">
        <v>104</v>
      </c>
      <c r="M23" s="79"/>
      <c r="N23" s="79"/>
      <c r="O23" s="79" t="s">
        <v>78</v>
      </c>
      <c r="P23" s="80" t="s">
        <v>104</v>
      </c>
      <c r="Q23" s="10"/>
      <c r="R23" s="67"/>
      <c r="S23" s="68"/>
      <c r="T23" s="68" t="s">
        <v>78</v>
      </c>
      <c r="U23" s="68" t="s">
        <v>105</v>
      </c>
      <c r="V23" s="79"/>
      <c r="W23" s="79"/>
      <c r="X23" s="79" t="s">
        <v>78</v>
      </c>
      <c r="Y23" s="80" t="s">
        <v>104</v>
      </c>
      <c r="Z23" s="10"/>
      <c r="AA23" s="67">
        <v>172</v>
      </c>
      <c r="AB23" s="68">
        <v>172</v>
      </c>
      <c r="AC23" s="68" t="s">
        <v>78</v>
      </c>
      <c r="AD23" s="68"/>
      <c r="AE23" s="79">
        <v>177</v>
      </c>
      <c r="AF23" s="79">
        <v>177</v>
      </c>
      <c r="AG23" s="68" t="s">
        <v>78</v>
      </c>
      <c r="AH23" s="80"/>
      <c r="AI23" s="10"/>
      <c r="AJ23" s="67">
        <v>506</v>
      </c>
      <c r="AK23" s="68">
        <v>506</v>
      </c>
      <c r="AL23" s="68" t="s">
        <v>78</v>
      </c>
      <c r="AM23" s="68" t="s">
        <v>101</v>
      </c>
      <c r="AN23" s="79">
        <v>508</v>
      </c>
      <c r="AO23" s="79">
        <v>508</v>
      </c>
      <c r="AP23" s="68" t="s">
        <v>78</v>
      </c>
      <c r="AQ23" s="68" t="s">
        <v>102</v>
      </c>
      <c r="AR23" s="79">
        <v>510</v>
      </c>
      <c r="AS23" s="79">
        <v>510</v>
      </c>
      <c r="AT23" s="68" t="s">
        <v>78</v>
      </c>
      <c r="AU23" s="68" t="s">
        <v>102</v>
      </c>
      <c r="AV23" s="10"/>
      <c r="AW23" s="10"/>
      <c r="AX23" s="10"/>
      <c r="AY23" s="10"/>
      <c r="AZ23" s="78"/>
      <c r="BA23" s="79"/>
      <c r="BB23" s="79"/>
      <c r="BC23" s="80"/>
    </row>
    <row r="24" spans="1:55" ht="25.5">
      <c r="A24" s="105"/>
      <c r="B24" s="106" t="s">
        <v>82</v>
      </c>
      <c r="C24" s="12"/>
      <c r="D24" s="78">
        <v>84</v>
      </c>
      <c r="E24" s="79">
        <v>85</v>
      </c>
      <c r="F24" s="79" t="s">
        <v>78</v>
      </c>
      <c r="G24" s="80"/>
      <c r="I24" s="39">
        <v>76</v>
      </c>
      <c r="J24" s="60">
        <v>76</v>
      </c>
      <c r="K24" s="60"/>
      <c r="L24" s="60"/>
      <c r="M24" s="60">
        <v>66</v>
      </c>
      <c r="N24" s="60">
        <v>66</v>
      </c>
      <c r="O24" s="60" t="s">
        <v>78</v>
      </c>
      <c r="P24" s="107"/>
      <c r="Q24" s="10"/>
      <c r="R24" s="39">
        <v>86</v>
      </c>
      <c r="S24" s="60">
        <v>86</v>
      </c>
      <c r="T24" s="60" t="s">
        <v>78</v>
      </c>
      <c r="U24" s="60"/>
      <c r="V24" s="60"/>
      <c r="W24" s="60"/>
      <c r="X24" s="60" t="s">
        <v>78</v>
      </c>
      <c r="Y24" s="107"/>
      <c r="Z24" s="10"/>
      <c r="AA24" s="39">
        <v>173</v>
      </c>
      <c r="AB24" s="60">
        <v>173</v>
      </c>
      <c r="AC24" s="60" t="s">
        <v>78</v>
      </c>
      <c r="AD24" s="60"/>
      <c r="AE24" s="60">
        <v>178</v>
      </c>
      <c r="AF24" s="60">
        <v>178</v>
      </c>
      <c r="AG24" s="60" t="s">
        <v>78</v>
      </c>
      <c r="AH24" s="107"/>
      <c r="AI24" s="10"/>
      <c r="AJ24" s="39">
        <v>507</v>
      </c>
      <c r="AK24" s="60">
        <v>507</v>
      </c>
      <c r="AL24" s="60" t="s">
        <v>78</v>
      </c>
      <c r="AM24" s="60" t="s">
        <v>81</v>
      </c>
      <c r="AN24" s="60">
        <v>509</v>
      </c>
      <c r="AO24" s="60">
        <v>509</v>
      </c>
      <c r="AP24" s="60" t="s">
        <v>78</v>
      </c>
      <c r="AQ24" s="107" t="s">
        <v>99</v>
      </c>
      <c r="AR24" s="60">
        <v>511</v>
      </c>
      <c r="AS24" s="60">
        <v>511</v>
      </c>
      <c r="AT24" s="60" t="s">
        <v>78</v>
      </c>
      <c r="AU24" s="107" t="s">
        <v>99</v>
      </c>
      <c r="AV24" s="10"/>
      <c r="AW24" s="10"/>
      <c r="AX24" s="10"/>
      <c r="AY24" s="10"/>
      <c r="AZ24" s="39"/>
      <c r="BA24" s="60"/>
      <c r="BB24" s="60"/>
      <c r="BC24" s="107"/>
    </row>
    <row r="25" spans="1:55" ht="40.5" customHeight="1">
      <c r="A25" s="108"/>
      <c r="B25" s="109" t="s">
        <v>79</v>
      </c>
      <c r="C25" s="12"/>
      <c r="D25" s="78">
        <v>88</v>
      </c>
      <c r="E25" s="79">
        <v>88</v>
      </c>
      <c r="F25" s="11" t="s">
        <v>78</v>
      </c>
      <c r="G25" s="80"/>
      <c r="I25" s="39">
        <v>78</v>
      </c>
      <c r="J25" s="60">
        <v>78</v>
      </c>
      <c r="L25" s="60" t="s">
        <v>81</v>
      </c>
      <c r="M25" s="60">
        <v>67</v>
      </c>
      <c r="N25" s="60">
        <v>67</v>
      </c>
      <c r="O25" s="60" t="s">
        <v>78</v>
      </c>
      <c r="P25" s="107" t="s">
        <v>80</v>
      </c>
      <c r="Q25" s="10"/>
      <c r="R25" s="39">
        <v>102</v>
      </c>
      <c r="S25" s="60">
        <v>102</v>
      </c>
      <c r="T25" s="11" t="s">
        <v>78</v>
      </c>
      <c r="U25" s="60" t="s">
        <v>88</v>
      </c>
      <c r="V25" s="60">
        <v>81</v>
      </c>
      <c r="W25" s="60">
        <v>81</v>
      </c>
      <c r="X25" s="11" t="s">
        <v>78</v>
      </c>
      <c r="Y25" s="107" t="s">
        <v>87</v>
      </c>
      <c r="Z25" s="10"/>
      <c r="AA25" s="39">
        <v>175</v>
      </c>
      <c r="AB25" s="60">
        <v>175</v>
      </c>
      <c r="AC25" s="11" t="s">
        <v>78</v>
      </c>
      <c r="AD25" s="60" t="s">
        <v>88</v>
      </c>
      <c r="AE25" s="60" t="s">
        <v>92</v>
      </c>
      <c r="AF25" s="60" t="s">
        <v>92</v>
      </c>
      <c r="AG25" s="11" t="s">
        <v>78</v>
      </c>
      <c r="AH25" s="107"/>
      <c r="AI25" s="10"/>
      <c r="AJ25" s="79"/>
      <c r="AK25" s="79"/>
      <c r="AL25" s="79" t="s">
        <v>78</v>
      </c>
      <c r="AM25" s="79" t="s">
        <v>103</v>
      </c>
      <c r="AN25" s="79"/>
      <c r="AO25" s="79"/>
      <c r="AP25" s="79" t="s">
        <v>78</v>
      </c>
      <c r="AQ25" s="79" t="s">
        <v>103</v>
      </c>
      <c r="AR25" s="79"/>
      <c r="AS25" s="79"/>
      <c r="AT25" s="79" t="s">
        <v>78</v>
      </c>
      <c r="AU25" s="79" t="s">
        <v>103</v>
      </c>
      <c r="AV25" s="10"/>
      <c r="AW25" s="10"/>
      <c r="AX25" s="10"/>
      <c r="AY25" s="10"/>
      <c r="AZ25" s="39"/>
      <c r="BA25" s="60"/>
      <c r="BB25" s="60">
        <f>COUNTIF(BB11:BB23,"NO")</f>
        <v>0</v>
      </c>
      <c r="BC25" s="107"/>
    </row>
    <row r="26" spans="1:55" ht="31.5" customHeight="1" thickBot="1">
      <c r="A26" s="108"/>
      <c r="B26" s="109"/>
      <c r="C26" s="12"/>
      <c r="D26" s="110"/>
      <c r="E26" s="111"/>
      <c r="F26" s="79">
        <f>COUNTIF(F11:F25,"NO")</f>
        <v>0</v>
      </c>
      <c r="G26" s="112"/>
      <c r="I26" s="62"/>
      <c r="J26" s="113"/>
      <c r="K26" s="60">
        <f>COUNTIF(K11:K25,"NO")</f>
        <v>0</v>
      </c>
      <c r="L26" s="114"/>
      <c r="M26" s="115"/>
      <c r="N26" s="113"/>
      <c r="O26" s="60">
        <f>COUNTIF(O11:O25,"NO")</f>
        <v>0</v>
      </c>
      <c r="P26" s="116"/>
      <c r="Q26" s="10"/>
      <c r="R26" s="62"/>
      <c r="S26" s="113"/>
      <c r="T26" s="60">
        <f>COUNTIF(T11:T25,"NO")</f>
        <v>0</v>
      </c>
      <c r="U26" s="114"/>
      <c r="V26" s="115"/>
      <c r="W26" s="113"/>
      <c r="X26" s="60">
        <f>COUNTIF(X11:X25,"NO")</f>
        <v>0</v>
      </c>
      <c r="Y26" s="116"/>
      <c r="Z26" s="10"/>
      <c r="AA26" s="62"/>
      <c r="AB26" s="113"/>
      <c r="AC26" s="60">
        <f>COUNTIF(AC11:AC25,"NO")</f>
        <v>0</v>
      </c>
      <c r="AD26" s="114"/>
      <c r="AE26" s="115"/>
      <c r="AF26" s="113"/>
      <c r="AG26" s="60">
        <f>COUNTIF(AG11:AG25,"NO")</f>
        <v>0</v>
      </c>
      <c r="AH26" s="116"/>
      <c r="AI26" s="10"/>
      <c r="AJ26" s="79"/>
      <c r="AK26" s="79"/>
      <c r="AL26" s="60">
        <f>COUNTIF(AL11:AL25,"NO")</f>
        <v>0</v>
      </c>
      <c r="AM26" s="79"/>
      <c r="AN26" s="79"/>
      <c r="AO26" s="79"/>
      <c r="AP26" s="60">
        <f>COUNTIF(AP11:AP25,"NO")</f>
        <v>0</v>
      </c>
      <c r="AQ26" s="79"/>
      <c r="AR26" s="79"/>
      <c r="AS26" s="79"/>
      <c r="AT26" s="60">
        <f>COUNTIF(AT11:AT25,"NO")</f>
        <v>0</v>
      </c>
      <c r="AU26" s="79"/>
      <c r="AV26" s="10"/>
      <c r="AW26" s="10"/>
      <c r="AX26" s="10"/>
      <c r="AY26" s="10"/>
      <c r="AZ26" s="13"/>
      <c r="BA26" s="10"/>
      <c r="BB26" s="10"/>
      <c r="BC26" s="14"/>
    </row>
    <row r="27" spans="1:55" ht="25.5" customHeight="1" thickBot="1">
      <c r="A27" s="197" t="s">
        <v>33</v>
      </c>
      <c r="B27" s="198"/>
      <c r="C27" s="12"/>
      <c r="D27" s="192" t="str">
        <f>IF(F26&gt;0,"NO CUMPLE","CUMPLE")</f>
        <v>CUMPLE</v>
      </c>
      <c r="E27" s="193"/>
      <c r="F27" s="193"/>
      <c r="G27" s="193"/>
      <c r="H27" s="32"/>
      <c r="I27" s="163" t="str">
        <f>IF(K26&gt;0,"NO CUMPLE","CUMPLE")</f>
        <v>CUMPLE</v>
      </c>
      <c r="J27" s="164"/>
      <c r="K27" s="164"/>
      <c r="L27" s="165"/>
      <c r="M27" s="163" t="str">
        <f>IF(O26&gt;0,"NO CUMPLE","CUMPLE")</f>
        <v>CUMPLE</v>
      </c>
      <c r="N27" s="164"/>
      <c r="O27" s="164"/>
      <c r="P27" s="165"/>
      <c r="Q27" s="83"/>
      <c r="R27" s="163" t="str">
        <f>IF(T26&gt;0,"NO CUMPLE","CUMPLE")</f>
        <v>CUMPLE</v>
      </c>
      <c r="S27" s="164"/>
      <c r="T27" s="164"/>
      <c r="U27" s="165"/>
      <c r="V27" s="163" t="str">
        <f>IF(X26&gt;0,"NO CUMPLE","CUMPLE")</f>
        <v>CUMPLE</v>
      </c>
      <c r="W27" s="164"/>
      <c r="X27" s="164"/>
      <c r="Y27" s="165"/>
      <c r="Z27" s="10"/>
      <c r="AA27" s="163" t="str">
        <f>IF(AC26&gt;0,"NO CUMPLE","CUMPLE")</f>
        <v>CUMPLE</v>
      </c>
      <c r="AB27" s="164"/>
      <c r="AC27" s="164"/>
      <c r="AD27" s="165"/>
      <c r="AE27" s="163" t="str">
        <f>IF(AG26&gt;0,"NO CUMPLE","CUMPLE")</f>
        <v>CUMPLE</v>
      </c>
      <c r="AF27" s="164"/>
      <c r="AG27" s="164"/>
      <c r="AH27" s="165"/>
      <c r="AI27" s="83"/>
      <c r="AJ27" s="163" t="str">
        <f>IF(AL26&gt;0,"NO CUMPLE","CUMPLE")</f>
        <v>CUMPLE</v>
      </c>
      <c r="AK27" s="164"/>
      <c r="AL27" s="164"/>
      <c r="AM27" s="165"/>
      <c r="AN27" s="163" t="str">
        <f>IF(AP26&gt;0,"NO CUMPLE","CUMPLE")</f>
        <v>CUMPLE</v>
      </c>
      <c r="AO27" s="164"/>
      <c r="AP27" s="164"/>
      <c r="AQ27" s="165"/>
      <c r="AR27" s="163" t="str">
        <f>IF(AT26&gt;0,"NO CUMPLE","CUMPLE")</f>
        <v>CUMPLE</v>
      </c>
      <c r="AS27" s="164"/>
      <c r="AT27" s="164"/>
      <c r="AU27" s="165"/>
      <c r="AV27" s="83"/>
      <c r="AW27" s="83"/>
      <c r="AX27" s="83"/>
      <c r="AY27" s="10"/>
      <c r="AZ27" s="208" t="str">
        <f>IF(BB25&gt;0,"NO CUMPLE","CUMPLE")</f>
        <v>CUMPLE</v>
      </c>
      <c r="BA27" s="209"/>
      <c r="BB27" s="209"/>
      <c r="BC27" s="178"/>
    </row>
    <row r="28" spans="1:55" ht="12.75" customHeight="1">
      <c r="A28" s="197"/>
      <c r="B28" s="198"/>
      <c r="D28" s="201"/>
      <c r="E28" s="202"/>
      <c r="F28" s="202"/>
      <c r="G28" s="202"/>
      <c r="I28" s="97"/>
      <c r="J28" s="98"/>
      <c r="K28" s="98">
        <f>COUNTIF(I27:P27,"NO CUMPLE")</f>
        <v>0</v>
      </c>
      <c r="L28" s="98"/>
      <c r="M28" s="98"/>
      <c r="N28" s="98"/>
      <c r="O28" s="98"/>
      <c r="P28" s="99"/>
      <c r="Q28" s="10"/>
      <c r="R28" s="97"/>
      <c r="S28" s="98"/>
      <c r="T28" s="98">
        <f>COUNTIF(R27:Y27,"NO CUMPLE")</f>
        <v>0</v>
      </c>
      <c r="U28" s="98"/>
      <c r="V28" s="98"/>
      <c r="W28" s="98"/>
      <c r="X28" s="98"/>
      <c r="Y28" s="99"/>
      <c r="Z28" s="10"/>
      <c r="AA28" s="97"/>
      <c r="AB28" s="98"/>
      <c r="AC28" s="98">
        <f>COUNTIF(AA27:AH27,"NO CUMPLE")</f>
        <v>0</v>
      </c>
      <c r="AD28" s="98"/>
      <c r="AE28" s="98"/>
      <c r="AF28" s="98"/>
      <c r="AG28" s="98"/>
      <c r="AH28" s="99"/>
      <c r="AI28" s="10"/>
      <c r="AJ28" s="62"/>
      <c r="AK28" s="113"/>
      <c r="AL28" s="113">
        <f>COUNTIF(AJ27:AQ27,"NO CUMPLE")</f>
        <v>0</v>
      </c>
      <c r="AM28" s="113"/>
      <c r="AN28" s="113"/>
      <c r="AO28" s="113"/>
      <c r="AP28" s="113"/>
      <c r="AQ28" s="114"/>
      <c r="AR28" s="79"/>
      <c r="AS28" s="79"/>
      <c r="AT28" s="79"/>
      <c r="AU28" s="79"/>
      <c r="AV28" s="10"/>
      <c r="AW28" s="10"/>
      <c r="AX28" s="10"/>
      <c r="AY28" s="10"/>
      <c r="AZ28" s="201"/>
      <c r="BA28" s="202"/>
      <c r="BB28" s="202"/>
      <c r="BC28" s="179"/>
    </row>
    <row r="29" spans="1:55" s="92" customFormat="1" ht="25.5" customHeight="1" thickBot="1">
      <c r="A29" s="199"/>
      <c r="B29" s="200"/>
      <c r="C29" s="83"/>
      <c r="D29" s="166"/>
      <c r="E29" s="167"/>
      <c r="F29" s="167"/>
      <c r="G29" s="167"/>
      <c r="H29" s="83"/>
      <c r="I29" s="151" t="str">
        <f>IF(K28&gt;0,"NO CUMPLE","CUMPLE")</f>
        <v>CUMPLE</v>
      </c>
      <c r="J29" s="152"/>
      <c r="K29" s="152"/>
      <c r="L29" s="152"/>
      <c r="M29" s="152"/>
      <c r="N29" s="152"/>
      <c r="O29" s="152"/>
      <c r="P29" s="153"/>
      <c r="Q29" s="83"/>
      <c r="R29" s="151" t="str">
        <f>IF(T28&gt;0,"NO CUMPLE","CUMPLE")</f>
        <v>CUMPLE</v>
      </c>
      <c r="S29" s="152"/>
      <c r="T29" s="152"/>
      <c r="U29" s="152"/>
      <c r="V29" s="152"/>
      <c r="W29" s="152"/>
      <c r="X29" s="152"/>
      <c r="Y29" s="153"/>
      <c r="Z29" s="83"/>
      <c r="AA29" s="151" t="str">
        <f>IF(AC28&gt;0,"NO CUMPLE","CUMPLE")</f>
        <v>CUMPLE</v>
      </c>
      <c r="AB29" s="152"/>
      <c r="AC29" s="152"/>
      <c r="AD29" s="152"/>
      <c r="AE29" s="152"/>
      <c r="AF29" s="152"/>
      <c r="AG29" s="152"/>
      <c r="AH29" s="153"/>
      <c r="AI29" s="83"/>
      <c r="AJ29" s="151" t="str">
        <f>IF(AL28&gt;0,"NO CUMPLE","CUMPLE")</f>
        <v>CUMPLE</v>
      </c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83"/>
      <c r="AW29" s="83"/>
      <c r="AX29" s="83"/>
      <c r="AY29" s="83"/>
      <c r="AZ29" s="166"/>
      <c r="BA29" s="167"/>
      <c r="BB29" s="167"/>
      <c r="BC29" s="168"/>
    </row>
    <row r="30" spans="1:55">
      <c r="A30" s="183" t="s">
        <v>109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5"/>
    </row>
    <row r="31" spans="1:55">
      <c r="A31" s="186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8"/>
    </row>
    <row r="32" spans="1:55">
      <c r="A32" s="189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1"/>
    </row>
    <row r="33" spans="1:55" ht="12.75" customHeight="1">
      <c r="A33" s="192" t="s">
        <v>34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4"/>
    </row>
    <row r="34" spans="1:55" ht="13.5" customHeight="1" thickBot="1">
      <c r="A34" s="166" t="s">
        <v>7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8"/>
    </row>
  </sheetData>
  <sheetProtection password="CC21" sheet="1" objects="1" scenarios="1" formatCells="0" formatColumns="0" formatRows="0" insertColumns="0" insertRows="0" insertHyperlinks="0" deleteRows="0"/>
  <mergeCells count="80">
    <mergeCell ref="AV4:AW4"/>
    <mergeCell ref="AJ27:AM27"/>
    <mergeCell ref="AN27:AQ27"/>
    <mergeCell ref="AR8:AU8"/>
    <mergeCell ref="AR9:AS9"/>
    <mergeCell ref="AT9:AT10"/>
    <mergeCell ref="AU9:AU10"/>
    <mergeCell ref="AR27:AU27"/>
    <mergeCell ref="AJ7:AU7"/>
    <mergeCell ref="AJ6:AU6"/>
    <mergeCell ref="AJ29:AU29"/>
    <mergeCell ref="AJ8:AM8"/>
    <mergeCell ref="AN8:AQ8"/>
    <mergeCell ref="AJ9:AK9"/>
    <mergeCell ref="AL9:AL10"/>
    <mergeCell ref="AM9:AM10"/>
    <mergeCell ref="AN9:AO9"/>
    <mergeCell ref="AP9:AP10"/>
    <mergeCell ref="AQ9:AQ10"/>
    <mergeCell ref="D6:G6"/>
    <mergeCell ref="D27:G29"/>
    <mergeCell ref="R6:Y6"/>
    <mergeCell ref="R7:Y7"/>
    <mergeCell ref="I1:L1"/>
    <mergeCell ref="A3:BC3"/>
    <mergeCell ref="D4:P4"/>
    <mergeCell ref="V27:Y27"/>
    <mergeCell ref="AZ27:BC29"/>
    <mergeCell ref="R29:Y29"/>
    <mergeCell ref="AA6:AH6"/>
    <mergeCell ref="AA7:AH7"/>
    <mergeCell ref="AA8:AD8"/>
    <mergeCell ref="AE8:AH8"/>
    <mergeCell ref="AA9:AB9"/>
    <mergeCell ref="AC9:AC10"/>
    <mergeCell ref="A30:BC32"/>
    <mergeCell ref="A33:BC33"/>
    <mergeCell ref="AZ6:BC6"/>
    <mergeCell ref="I7:P7"/>
    <mergeCell ref="AZ7:BC7"/>
    <mergeCell ref="I8:L8"/>
    <mergeCell ref="M8:P8"/>
    <mergeCell ref="AZ8:BA9"/>
    <mergeCell ref="BB8:BB10"/>
    <mergeCell ref="BC8:BC10"/>
    <mergeCell ref="A27:B29"/>
    <mergeCell ref="D8:E9"/>
    <mergeCell ref="F8:F10"/>
    <mergeCell ref="X9:X10"/>
    <mergeCell ref="Y9:Y10"/>
    <mergeCell ref="R27:U27"/>
    <mergeCell ref="A34:BC34"/>
    <mergeCell ref="A4:B4"/>
    <mergeCell ref="I27:L27"/>
    <mergeCell ref="I29:P29"/>
    <mergeCell ref="I6:P6"/>
    <mergeCell ref="D7:G7"/>
    <mergeCell ref="L9:L10"/>
    <mergeCell ref="M9:N9"/>
    <mergeCell ref="O9:O10"/>
    <mergeCell ref="P9:P10"/>
    <mergeCell ref="M27:P27"/>
    <mergeCell ref="I9:J9"/>
    <mergeCell ref="K9:K10"/>
    <mergeCell ref="G8:G10"/>
    <mergeCell ref="B6:B10"/>
    <mergeCell ref="A6:A10"/>
    <mergeCell ref="AA29:AH29"/>
    <mergeCell ref="R8:U8"/>
    <mergeCell ref="V8:Y8"/>
    <mergeCell ref="R9:S9"/>
    <mergeCell ref="T9:T10"/>
    <mergeCell ref="U9:U10"/>
    <mergeCell ref="V9:W9"/>
    <mergeCell ref="AD9:AD10"/>
    <mergeCell ref="AE9:AF9"/>
    <mergeCell ref="AG9:AG10"/>
    <mergeCell ref="AH9:AH10"/>
    <mergeCell ref="AA27:AD27"/>
    <mergeCell ref="AE27:AH27"/>
  </mergeCells>
  <conditionalFormatting sqref="AZ27 D27 I27:Y27 AA27:AH27 AJ27:AU27">
    <cfRule type="containsText" dxfId="19" priority="67" operator="containsText" text="NO CUMPLE">
      <formula>NOT(ISERROR(SEARCH("NO CUMPLE",D27)))</formula>
    </cfRule>
    <cfRule type="containsText" dxfId="18" priority="68" operator="containsText" text="CUMPLE">
      <formula>NOT(ISERROR(SEARCH("CUMPLE",D27)))</formula>
    </cfRule>
  </conditionalFormatting>
  <conditionalFormatting sqref="I29 R29 I27:Y27 AA27:AH27 AA29 AJ29 AJ27:AU27 D27">
    <cfRule type="containsText" dxfId="17" priority="64" operator="containsText" text="CUMPLE">
      <formula>NOT(ISERROR(SEARCH("CUMPLE",D27)))</formula>
    </cfRule>
    <cfRule type="containsText" dxfId="16" priority="65" operator="containsText" text="NO CUMPLE">
      <formula>NOT(ISERROR(SEARCH("NO CUMPLE",D27)))</formula>
    </cfRule>
  </conditionalFormatting>
  <conditionalFormatting sqref="H29">
    <cfRule type="containsText" dxfId="15" priority="49" operator="containsText" text="NO CUMPLE">
      <formula>NOT(ISERROR(SEARCH("NO CUMPLE",H29)))</formula>
    </cfRule>
    <cfRule type="containsText" dxfId="14" priority="50" operator="containsText" text="CUMPLE">
      <formula>NOT(ISERROR(SEARCH("CUMPLE",H29)))</formula>
    </cfRule>
    <cfRule type="containsText" dxfId="13" priority="51" operator="containsText" text="NO CUMPLE">
      <formula>NOT(ISERROR(SEARCH("NO CUMPLE",H29)))</formula>
    </cfRule>
  </conditionalFormatting>
  <conditionalFormatting sqref="I1">
    <cfRule type="containsText" dxfId="12" priority="40" operator="containsText" text="Seleccione Modalidad de Contratación">
      <formula>NOT(ISERROR(SEARCH("Seleccione Modalidad de Contratación",I1)))</formula>
    </cfRule>
  </conditionalFormatting>
  <conditionalFormatting sqref="AA27:AD27 AJ27:AM27">
    <cfRule type="containsText" dxfId="11" priority="31" operator="containsText" text="NO CUMPLE">
      <formula>NOT(ISERROR(SEARCH("NO CUMPLE",AA27)))</formula>
    </cfRule>
  </conditionalFormatting>
  <conditionalFormatting sqref="AE27:AX27 AA29:AJ29 AV29:AX29">
    <cfRule type="cellIs" dxfId="10" priority="29" operator="equal">
      <formula>"CUMPLE"</formula>
    </cfRule>
  </conditionalFormatting>
  <dataValidations count="1">
    <dataValidation type="list" allowBlank="1" showInputMessage="1" showErrorMessage="1" errorTitle="Error" error="Seleccione una Modalidad " prompt="Seleccione Modalidad de Contratación " sqref="I1:L1">
      <formula1>$BE$3:$BE$4</formula1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D37"/>
  <sheetViews>
    <sheetView view="pageBreakPreview" zoomScaleSheetLayoutView="100" workbookViewId="0">
      <selection sqref="A1:XFD1048576"/>
    </sheetView>
  </sheetViews>
  <sheetFormatPr baseColWidth="10" defaultRowHeight="12.75"/>
  <cols>
    <col min="1" max="1" width="9.28515625" style="10" customWidth="1"/>
    <col min="2" max="2" width="28.28515625" style="10" customWidth="1"/>
    <col min="3" max="3" width="13.7109375" style="10" bestFit="1" customWidth="1"/>
    <col min="4" max="4" width="16.85546875" style="32" customWidth="1"/>
    <col min="5" max="5" width="0.85546875" style="32" customWidth="1"/>
    <col min="6" max="6" width="18.85546875" style="10" customWidth="1"/>
    <col min="7" max="7" width="13.42578125" style="32" customWidth="1"/>
    <col min="8" max="8" width="0.85546875" style="32" customWidth="1"/>
    <col min="9" max="9" width="20.140625" style="32" customWidth="1"/>
    <col min="10" max="10" width="15.85546875" style="32" customWidth="1"/>
    <col min="11" max="11" width="18.7109375" style="32" customWidth="1"/>
    <col min="12" max="12" width="13.42578125" style="32" customWidth="1"/>
    <col min="13" max="13" width="0.85546875" style="10" customWidth="1"/>
    <col min="14" max="15" width="4.5703125" style="10" customWidth="1"/>
    <col min="16" max="16" width="21.28515625" style="10" customWidth="1"/>
    <col min="17" max="17" width="20.85546875" style="10" customWidth="1"/>
    <col min="18" max="18" width="22.28515625" style="10" customWidth="1"/>
    <col min="19" max="19" width="14" style="10" customWidth="1"/>
    <col min="20" max="20" width="4.5703125" style="10" customWidth="1"/>
    <col min="21" max="21" width="31.85546875" style="10" bestFit="1" customWidth="1"/>
    <col min="22" max="23" width="16.5703125" style="10" bestFit="1" customWidth="1"/>
    <col min="24" max="24" width="10" style="10" customWidth="1"/>
    <col min="25" max="26" width="4.5703125" style="10" customWidth="1"/>
    <col min="27" max="27" width="16.28515625" style="10" customWidth="1"/>
    <col min="28" max="29" width="19.7109375" style="10" customWidth="1"/>
    <col min="30" max="30" width="16.5703125" style="10" bestFit="1" customWidth="1"/>
    <col min="31" max="31" width="12.7109375" style="10" customWidth="1"/>
    <col min="32" max="32" width="11.42578125" style="10"/>
    <col min="33" max="33" width="0" style="10" hidden="1" customWidth="1"/>
    <col min="34" max="16384" width="11.42578125" style="10"/>
  </cols>
  <sheetData>
    <row r="1" spans="1:264" s="3" customFormat="1" ht="15" customHeight="1">
      <c r="A1" s="5"/>
      <c r="C1" s="4"/>
      <c r="D1" s="203" t="s">
        <v>60</v>
      </c>
      <c r="E1" s="203"/>
      <c r="F1" s="203"/>
      <c r="G1" s="203"/>
      <c r="H1" s="203"/>
      <c r="I1" s="1" t="s">
        <v>44</v>
      </c>
      <c r="J1" s="88" t="s">
        <v>110</v>
      </c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</row>
    <row r="2" spans="1:264" s="3" customFormat="1" ht="5.0999999999999996" customHeight="1">
      <c r="A2" s="16"/>
      <c r="B2" s="31"/>
      <c r="C2" s="31"/>
      <c r="D2" s="31"/>
      <c r="E2" s="31"/>
      <c r="F2" s="87"/>
      <c r="G2" s="4"/>
      <c r="I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</row>
    <row r="3" spans="1:264" s="3" customFormat="1" ht="12.75" customHeight="1">
      <c r="A3" s="235" t="s">
        <v>42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G3" s="2" t="s">
        <v>60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</row>
    <row r="4" spans="1:264" s="3" customFormat="1" ht="45.75" customHeight="1" thickBot="1">
      <c r="A4" s="248" t="s">
        <v>45</v>
      </c>
      <c r="B4" s="249"/>
      <c r="C4" s="234" t="s">
        <v>55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G4" s="2" t="s">
        <v>58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ht="5.0999999999999996" customHeight="1">
      <c r="A5" s="13"/>
      <c r="E5" s="33"/>
    </row>
    <row r="6" spans="1:264" ht="15" customHeight="1">
      <c r="A6" s="13"/>
      <c r="B6" s="250" t="s">
        <v>25</v>
      </c>
      <c r="C6" s="251"/>
      <c r="D6" s="120">
        <v>14796994910</v>
      </c>
    </row>
    <row r="7" spans="1:264" ht="13.5" thickBot="1">
      <c r="A7" s="13"/>
    </row>
    <row r="8" spans="1:264" ht="15" customHeight="1">
      <c r="A8" s="13"/>
      <c r="B8" s="195" t="s">
        <v>41</v>
      </c>
      <c r="C8" s="196"/>
      <c r="D8" s="177"/>
      <c r="E8" s="83"/>
      <c r="F8" s="171" t="s">
        <v>36</v>
      </c>
      <c r="G8" s="173"/>
      <c r="I8" s="171" t="s">
        <v>37</v>
      </c>
      <c r="J8" s="173"/>
      <c r="P8" s="171" t="s">
        <v>37</v>
      </c>
      <c r="Q8" s="173"/>
      <c r="U8" s="171" t="s">
        <v>37</v>
      </c>
      <c r="V8" s="173"/>
      <c r="AA8" s="171" t="s">
        <v>37</v>
      </c>
      <c r="AB8" s="172"/>
      <c r="AC8" s="173"/>
    </row>
    <row r="9" spans="1:264" ht="13.5" customHeight="1" thickBot="1">
      <c r="A9" s="13"/>
      <c r="B9" s="237"/>
      <c r="C9" s="230"/>
      <c r="D9" s="231"/>
      <c r="E9" s="83"/>
      <c r="F9" s="238" t="s">
        <v>108</v>
      </c>
      <c r="G9" s="239"/>
      <c r="I9" s="238" t="s">
        <v>75</v>
      </c>
      <c r="J9" s="239"/>
      <c r="K9" s="118"/>
      <c r="P9" s="238" t="s">
        <v>84</v>
      </c>
      <c r="Q9" s="239"/>
      <c r="U9" s="238" t="s">
        <v>89</v>
      </c>
      <c r="V9" s="239"/>
      <c r="AA9" s="259" t="s">
        <v>93</v>
      </c>
      <c r="AB9" s="260"/>
      <c r="AC9" s="261"/>
    </row>
    <row r="10" spans="1:264" ht="39" thickBot="1">
      <c r="A10" s="13"/>
      <c r="B10" s="157"/>
      <c r="C10" s="158"/>
      <c r="D10" s="161"/>
      <c r="E10" s="83"/>
      <c r="F10" s="163" t="s">
        <v>28</v>
      </c>
      <c r="G10" s="165"/>
      <c r="I10" s="89" t="s">
        <v>76</v>
      </c>
      <c r="J10" s="89" t="s">
        <v>77</v>
      </c>
      <c r="K10" s="83"/>
      <c r="P10" s="89" t="s">
        <v>85</v>
      </c>
      <c r="Q10" s="89" t="s">
        <v>86</v>
      </c>
      <c r="U10" s="89" t="s">
        <v>90</v>
      </c>
      <c r="V10" s="121" t="s">
        <v>91</v>
      </c>
      <c r="AA10" s="90" t="s">
        <v>95</v>
      </c>
      <c r="AB10" s="119" t="s">
        <v>96</v>
      </c>
      <c r="AC10" s="91" t="s">
        <v>97</v>
      </c>
    </row>
    <row r="11" spans="1:264">
      <c r="A11" s="181"/>
      <c r="B11" s="240" t="s">
        <v>35</v>
      </c>
      <c r="C11" s="241"/>
      <c r="D11" s="242"/>
      <c r="E11" s="34"/>
      <c r="F11" s="256" t="s">
        <v>40</v>
      </c>
      <c r="G11" s="257"/>
      <c r="I11" s="122">
        <v>0.5</v>
      </c>
      <c r="J11" s="123">
        <v>0.5</v>
      </c>
      <c r="K11" s="35"/>
      <c r="L11" s="10"/>
      <c r="P11" s="122">
        <v>0.5</v>
      </c>
      <c r="Q11" s="123">
        <v>0.5</v>
      </c>
      <c r="U11" s="122">
        <v>0.6</v>
      </c>
      <c r="V11" s="123">
        <v>0.4</v>
      </c>
      <c r="AA11" s="122">
        <v>0.49</v>
      </c>
      <c r="AB11" s="124">
        <v>0.01</v>
      </c>
      <c r="AC11" s="123">
        <v>0.5</v>
      </c>
    </row>
    <row r="12" spans="1:264">
      <c r="A12" s="181"/>
      <c r="B12" s="243" t="s">
        <v>22</v>
      </c>
      <c r="C12" s="244"/>
      <c r="D12" s="245"/>
      <c r="E12" s="10"/>
      <c r="F12" s="252">
        <f>+'[1]BOMBEROS HOJA  TRABAJO'!W26</f>
        <v>8517160797.5200005</v>
      </c>
      <c r="G12" s="253"/>
      <c r="I12" s="125">
        <v>3429333400</v>
      </c>
      <c r="J12" s="125">
        <v>5181900020</v>
      </c>
      <c r="K12" s="36"/>
      <c r="L12" s="10"/>
      <c r="P12" s="126">
        <v>5954820429</v>
      </c>
      <c r="Q12" s="127">
        <v>4722939010</v>
      </c>
      <c r="U12" s="125">
        <v>7069966000</v>
      </c>
      <c r="V12" s="128">
        <v>17472176000</v>
      </c>
      <c r="AA12" s="125">
        <v>3490533921.9000001</v>
      </c>
      <c r="AB12" s="129">
        <v>513197780</v>
      </c>
      <c r="AC12" s="130">
        <v>15805578400</v>
      </c>
    </row>
    <row r="13" spans="1:264">
      <c r="A13" s="181"/>
      <c r="B13" s="243" t="s">
        <v>23</v>
      </c>
      <c r="C13" s="244"/>
      <c r="D13" s="245"/>
      <c r="E13" s="10"/>
      <c r="F13" s="252">
        <f>+'[1]BOMBEROS HOJA  TRABAJO'!W27</f>
        <v>2658709537.5100002</v>
      </c>
      <c r="G13" s="253"/>
      <c r="I13" s="125">
        <v>1372703076</v>
      </c>
      <c r="J13" s="125">
        <v>1329373598</v>
      </c>
      <c r="K13" s="36"/>
      <c r="L13" s="10"/>
      <c r="P13" s="126">
        <v>2822836261</v>
      </c>
      <c r="Q13" s="127">
        <v>2582466467</v>
      </c>
      <c r="U13" s="125">
        <v>2939134000</v>
      </c>
      <c r="V13" s="128">
        <v>2703510000</v>
      </c>
      <c r="AA13" s="125">
        <v>645400811.41999996</v>
      </c>
      <c r="AB13" s="129">
        <v>8666541</v>
      </c>
      <c r="AC13" s="130">
        <v>5771141185</v>
      </c>
    </row>
    <row r="14" spans="1:264">
      <c r="A14" s="181"/>
      <c r="B14" s="243" t="s">
        <v>24</v>
      </c>
      <c r="C14" s="244"/>
      <c r="D14" s="245"/>
      <c r="E14" s="10"/>
      <c r="F14" s="252">
        <f>+'[1]BOMBEROS HOJA  TRABAJO'!W9</f>
        <v>12136670913.16</v>
      </c>
      <c r="G14" s="253"/>
      <c r="I14" s="125">
        <v>4490936894</v>
      </c>
      <c r="J14" s="125">
        <v>5246635717</v>
      </c>
      <c r="K14" s="36"/>
      <c r="L14" s="10"/>
      <c r="P14" s="126">
        <v>6127272527</v>
      </c>
      <c r="Q14" s="127">
        <v>19541469078</v>
      </c>
      <c r="U14" s="125">
        <v>11492485000</v>
      </c>
      <c r="V14" s="128">
        <v>29346469000</v>
      </c>
      <c r="AA14" s="125">
        <v>4110339374.6999998</v>
      </c>
      <c r="AB14" s="129">
        <v>837656525</v>
      </c>
      <c r="AC14" s="130">
        <v>57722592913</v>
      </c>
    </row>
    <row r="15" spans="1:264" ht="13.5" thickBot="1">
      <c r="A15" s="181"/>
      <c r="B15" s="243" t="s">
        <v>26</v>
      </c>
      <c r="C15" s="244"/>
      <c r="D15" s="245"/>
      <c r="E15" s="10"/>
      <c r="F15" s="254">
        <f>+'[1]BOMBEROS HOJA  TRABAJO'!W8</f>
        <v>3818361625.2600002</v>
      </c>
      <c r="G15" s="255"/>
      <c r="I15" s="131">
        <v>2456126076</v>
      </c>
      <c r="J15" s="131">
        <v>1592237030</v>
      </c>
      <c r="K15" s="36"/>
      <c r="L15" s="10"/>
      <c r="P15" s="126">
        <v>3669896592</v>
      </c>
      <c r="Q15" s="132">
        <v>12238091989</v>
      </c>
      <c r="U15" s="125">
        <v>6223566000</v>
      </c>
      <c r="V15" s="133">
        <v>14240671000</v>
      </c>
      <c r="AA15" s="134">
        <v>2022722530.6800001</v>
      </c>
      <c r="AB15" s="135">
        <v>25814393</v>
      </c>
      <c r="AC15" s="136">
        <v>7290821767</v>
      </c>
    </row>
    <row r="16" spans="1:264" ht="32.25" customHeight="1" thickBot="1">
      <c r="A16" s="13"/>
      <c r="B16" s="221" t="s">
        <v>74</v>
      </c>
      <c r="C16" s="222"/>
      <c r="D16" s="223"/>
      <c r="F16" s="232">
        <v>24106426988.610001</v>
      </c>
      <c r="G16" s="233"/>
      <c r="I16" s="126">
        <v>11470057699</v>
      </c>
      <c r="J16" s="126">
        <v>6294130505</v>
      </c>
      <c r="P16" s="126">
        <v>18374201945</v>
      </c>
      <c r="Q16" s="127">
        <v>9530068666</v>
      </c>
      <c r="U16" s="134">
        <v>13002814000</v>
      </c>
      <c r="V16" s="137">
        <v>5925282113</v>
      </c>
      <c r="AA16" s="134">
        <v>9578851160.0699997</v>
      </c>
      <c r="AB16" s="135">
        <f>442366000-359000000</f>
        <v>83366000</v>
      </c>
      <c r="AC16" s="136">
        <v>7325990400</v>
      </c>
    </row>
    <row r="17" spans="1:31">
      <c r="A17" s="13"/>
    </row>
    <row r="18" spans="1:31" ht="13.5" thickBot="1">
      <c r="A18" s="13"/>
      <c r="L18" s="37"/>
    </row>
    <row r="19" spans="1:31" ht="15" customHeight="1">
      <c r="A19" s="226" t="s">
        <v>2</v>
      </c>
      <c r="B19" s="196" t="s">
        <v>38</v>
      </c>
      <c r="C19" s="196" t="s">
        <v>27</v>
      </c>
      <c r="D19" s="177"/>
      <c r="E19" s="83"/>
      <c r="F19" s="171" t="s">
        <v>36</v>
      </c>
      <c r="G19" s="173"/>
      <c r="H19" s="83"/>
      <c r="I19" s="171" t="s">
        <v>37</v>
      </c>
      <c r="J19" s="172"/>
      <c r="K19" s="224"/>
      <c r="L19" s="173"/>
      <c r="P19" s="171" t="s">
        <v>37</v>
      </c>
      <c r="Q19" s="172"/>
      <c r="R19" s="224"/>
      <c r="S19" s="173"/>
      <c r="U19" s="171" t="s">
        <v>37</v>
      </c>
      <c r="V19" s="172"/>
      <c r="W19" s="224"/>
      <c r="X19" s="173"/>
      <c r="AA19" s="171" t="s">
        <v>37</v>
      </c>
      <c r="AB19" s="172"/>
      <c r="AC19" s="224"/>
      <c r="AD19" s="224"/>
      <c r="AE19" s="173"/>
    </row>
    <row r="20" spans="1:31" ht="15" customHeight="1" thickBot="1">
      <c r="A20" s="227"/>
      <c r="B20" s="230"/>
      <c r="C20" s="230"/>
      <c r="D20" s="231"/>
      <c r="E20" s="83"/>
      <c r="F20" s="174" t="str">
        <f>F9</f>
        <v>CONSTRUCCIONES CF SAS</v>
      </c>
      <c r="G20" s="176"/>
      <c r="H20" s="83"/>
      <c r="I20" s="174" t="s">
        <v>75</v>
      </c>
      <c r="J20" s="175"/>
      <c r="K20" s="225"/>
      <c r="L20" s="176"/>
      <c r="P20" s="174" t="s">
        <v>84</v>
      </c>
      <c r="Q20" s="175"/>
      <c r="R20" s="225"/>
      <c r="S20" s="176"/>
      <c r="U20" s="174" t="s">
        <v>89</v>
      </c>
      <c r="V20" s="175"/>
      <c r="W20" s="225"/>
      <c r="X20" s="176"/>
      <c r="AA20" s="174" t="str">
        <f>+AA9</f>
        <v>CONSORCIO HORMIGON</v>
      </c>
      <c r="AB20" s="175"/>
      <c r="AC20" s="225"/>
      <c r="AD20" s="225"/>
      <c r="AE20" s="176"/>
    </row>
    <row r="21" spans="1:31" ht="15" customHeight="1">
      <c r="A21" s="227"/>
      <c r="B21" s="230"/>
      <c r="C21" s="230"/>
      <c r="D21" s="231"/>
      <c r="E21" s="83"/>
      <c r="F21" s="195" t="s">
        <v>28</v>
      </c>
      <c r="G21" s="177" t="s">
        <v>5</v>
      </c>
      <c r="H21" s="83"/>
      <c r="I21" s="89" t="s">
        <v>76</v>
      </c>
      <c r="J21" s="89" t="s">
        <v>77</v>
      </c>
      <c r="K21" s="219" t="s">
        <v>66</v>
      </c>
      <c r="L21" s="177" t="s">
        <v>5</v>
      </c>
      <c r="P21" s="89" t="str">
        <f>+P10</f>
        <v>CONSTRUCCIONES BARSA LTDA</v>
      </c>
      <c r="Q21" s="89" t="str">
        <f>+Q10</f>
        <v>ARGEU S.A</v>
      </c>
      <c r="R21" s="219" t="s">
        <v>66</v>
      </c>
      <c r="S21" s="177" t="s">
        <v>5</v>
      </c>
      <c r="U21" s="89" t="str">
        <f>+U10</f>
        <v>R.M.R CONSTRUCCIONES S.A</v>
      </c>
      <c r="V21" s="89" t="str">
        <f>+V10</f>
        <v>CONSTRUCTORA AMCO LTDA</v>
      </c>
      <c r="W21" s="219" t="s">
        <v>66</v>
      </c>
      <c r="X21" s="177" t="s">
        <v>5</v>
      </c>
      <c r="AA21" s="89" t="str">
        <f>+AA10</f>
        <v>CARLOS URIAS RUEDA ALVAREZ</v>
      </c>
      <c r="AB21" s="89" t="str">
        <f>+AB10</f>
        <v>ALVARO FONEGRA JARAMILLO</v>
      </c>
      <c r="AC21" s="117" t="str">
        <f>+AC10</f>
        <v>CONSTRUCLINICAS</v>
      </c>
      <c r="AD21" s="219" t="s">
        <v>66</v>
      </c>
      <c r="AE21" s="177" t="s">
        <v>5</v>
      </c>
    </row>
    <row r="22" spans="1:31" ht="13.5" thickBot="1">
      <c r="A22" s="228"/>
      <c r="B22" s="158"/>
      <c r="C22" s="158"/>
      <c r="D22" s="161"/>
      <c r="E22" s="83"/>
      <c r="F22" s="229"/>
      <c r="G22" s="162"/>
      <c r="H22" s="83"/>
      <c r="I22" s="81" t="s">
        <v>28</v>
      </c>
      <c r="J22" s="86" t="s">
        <v>28</v>
      </c>
      <c r="K22" s="220"/>
      <c r="L22" s="162"/>
      <c r="P22" s="81" t="s">
        <v>28</v>
      </c>
      <c r="Q22" s="86" t="s">
        <v>28</v>
      </c>
      <c r="R22" s="220"/>
      <c r="S22" s="162"/>
      <c r="U22" s="81" t="s">
        <v>28</v>
      </c>
      <c r="V22" s="86" t="s">
        <v>28</v>
      </c>
      <c r="W22" s="220"/>
      <c r="X22" s="162"/>
      <c r="AA22" s="81" t="s">
        <v>28</v>
      </c>
      <c r="AB22" s="86" t="s">
        <v>28</v>
      </c>
      <c r="AC22" s="86" t="s">
        <v>28</v>
      </c>
      <c r="AD22" s="220"/>
      <c r="AE22" s="162"/>
    </row>
    <row r="23" spans="1:31" ht="25.5" hidden="1">
      <c r="A23" s="58" t="s">
        <v>18</v>
      </c>
      <c r="B23" s="59" t="s">
        <v>39</v>
      </c>
      <c r="C23" s="79" t="s">
        <v>29</v>
      </c>
      <c r="D23" s="38"/>
      <c r="F23" s="84">
        <v>0</v>
      </c>
      <c r="G23" s="85" t="str">
        <f>IF(F23&gt;=D23,"SI","NO")</f>
        <v>SI</v>
      </c>
      <c r="I23" s="84">
        <v>0</v>
      </c>
      <c r="J23" s="138">
        <v>0</v>
      </c>
      <c r="K23" s="30">
        <f>SUM(I23,J23)</f>
        <v>0</v>
      </c>
      <c r="L23" s="85" t="str">
        <f>IF(K23&gt;=D23,"SI","NO")</f>
        <v>SI</v>
      </c>
      <c r="P23" s="84">
        <v>0</v>
      </c>
      <c r="Q23" s="138">
        <v>0</v>
      </c>
      <c r="R23" s="30">
        <f>SUM(P23,Q23)</f>
        <v>0</v>
      </c>
      <c r="S23" s="85" t="str">
        <f>IF(R23&gt;=K23,"SI","NO")</f>
        <v>SI</v>
      </c>
      <c r="U23" s="84">
        <v>0</v>
      </c>
      <c r="V23" s="138">
        <v>0</v>
      </c>
      <c r="W23" s="30">
        <f>SUM(U23,V23)</f>
        <v>0</v>
      </c>
      <c r="X23" s="85" t="str">
        <f>IF(W23&gt;=P23,"SI","NO")</f>
        <v>SI</v>
      </c>
      <c r="AA23" s="84">
        <v>0</v>
      </c>
      <c r="AB23" s="138">
        <v>0</v>
      </c>
      <c r="AC23" s="139"/>
      <c r="AD23" s="30">
        <f>SUM(AA23,AB23)</f>
        <v>0</v>
      </c>
      <c r="AE23" s="85" t="str">
        <f>IF(AD23&gt;=V23,"SI","NO")</f>
        <v>SI</v>
      </c>
    </row>
    <row r="24" spans="1:31">
      <c r="A24" s="258" t="s">
        <v>19</v>
      </c>
      <c r="B24" s="66" t="s">
        <v>21</v>
      </c>
      <c r="C24" s="79" t="s">
        <v>29</v>
      </c>
      <c r="D24" s="140">
        <f>+D6*35%</f>
        <v>5178948218.5</v>
      </c>
      <c r="F24" s="141">
        <f>+F12-F13</f>
        <v>5858451260.0100002</v>
      </c>
      <c r="G24" s="38" t="str">
        <f>IF(F24&gt;=D24,"SI","NO")</f>
        <v>SI</v>
      </c>
      <c r="I24" s="142">
        <f>+I12-I13</f>
        <v>2056630324</v>
      </c>
      <c r="J24" s="143">
        <f>+J12-J13</f>
        <v>3852526422</v>
      </c>
      <c r="K24" s="29">
        <f>+SUM(I24:J24)</f>
        <v>5909156746</v>
      </c>
      <c r="L24" s="38" t="str">
        <f>IF(K24&gt;=$D$24,"SI","NO")</f>
        <v>SI</v>
      </c>
      <c r="P24" s="142">
        <f>+P12-P13</f>
        <v>3131984168</v>
      </c>
      <c r="Q24" s="143">
        <f>+Q12-Q13</f>
        <v>2140472543</v>
      </c>
      <c r="R24" s="29">
        <f>+SUM(P24:Q24)</f>
        <v>5272456711</v>
      </c>
      <c r="S24" s="38" t="str">
        <f>IF(R24&gt;=$D$24,"SI","NO")</f>
        <v>SI</v>
      </c>
      <c r="U24" s="144">
        <f>+U12-U13</f>
        <v>4130832000</v>
      </c>
      <c r="V24" s="143">
        <f>+V12-V13</f>
        <v>14768666000</v>
      </c>
      <c r="W24" s="29">
        <f>+SUM(U24:V24)</f>
        <v>18899498000</v>
      </c>
      <c r="X24" s="38" t="str">
        <f>IF(W24&gt;=$D$24,"SI","NO")</f>
        <v>SI</v>
      </c>
      <c r="AA24" s="144">
        <f>+AA12-AA13</f>
        <v>2845133110.48</v>
      </c>
      <c r="AB24" s="143">
        <f>+AB12-AB13</f>
        <v>504531239</v>
      </c>
      <c r="AC24" s="143">
        <f>+AC12-AC13</f>
        <v>10034437215</v>
      </c>
      <c r="AD24" s="29">
        <f>+SUM(AA24:AC24)</f>
        <v>13384101564.48</v>
      </c>
      <c r="AE24" s="38" t="str">
        <f>IF(AD24&gt;=$D$24,"SI","NO")</f>
        <v>SI</v>
      </c>
    </row>
    <row r="25" spans="1:31">
      <c r="A25" s="258"/>
      <c r="B25" s="66" t="s">
        <v>67</v>
      </c>
      <c r="C25" s="79" t="s">
        <v>29</v>
      </c>
      <c r="D25" s="38">
        <v>1.5</v>
      </c>
      <c r="F25" s="145">
        <f>+F14/F15</f>
        <v>3.1785022227520394</v>
      </c>
      <c r="G25" s="38" t="str">
        <f>IF(F25&gt;=D25,"SI","NO")</f>
        <v>SI</v>
      </c>
      <c r="I25" s="146">
        <f>+I14/I15</f>
        <v>1.828463505144595</v>
      </c>
      <c r="J25" s="146">
        <f>+J14/J15</f>
        <v>3.2951348437110521</v>
      </c>
      <c r="K25" s="70">
        <f>+SUM((I14*I11),(J14*J11))/SUM((I15*I11),(J15*J11))</f>
        <v>2.4053110741396031</v>
      </c>
      <c r="L25" s="38" t="str">
        <f>IF(K25&gt;=$D$25,"SI","NO")</f>
        <v>SI</v>
      </c>
      <c r="P25" s="146">
        <f>+P14/P15</f>
        <v>1.6696035905635132</v>
      </c>
      <c r="Q25" s="146">
        <f>+Q14/Q15</f>
        <v>1.5967741618190576</v>
      </c>
      <c r="R25" s="70">
        <f>+SUM((P14*P11),(Q14*Q11))/SUM((P15*Q11),(Q15*Q11))</f>
        <v>1.6135755613791385</v>
      </c>
      <c r="S25" s="38" t="str">
        <f>IF(R25&gt;=$D$25,"SI","NO")</f>
        <v>SI</v>
      </c>
      <c r="U25" s="146">
        <f>+U14/U15</f>
        <v>1.8466077165406456</v>
      </c>
      <c r="V25" s="146">
        <f>+V14/V15</f>
        <v>2.0607504379533803</v>
      </c>
      <c r="W25" s="70">
        <f>+SUM((U14*U11),(V14*V11))/SUM((U15*V11),(V15*V11))</f>
        <v>2.2764199075685059</v>
      </c>
      <c r="X25" s="38" t="str">
        <f>IF(W25&gt;=$D$25,"SI","NO")</f>
        <v>SI</v>
      </c>
      <c r="AA25" s="146">
        <f>+AA14/AA15</f>
        <v>2.0320826570899881</v>
      </c>
      <c r="AB25" s="146">
        <f>+AB14/AB15</f>
        <v>32.449204790521321</v>
      </c>
      <c r="AC25" s="146">
        <f>+AC14/AC15</f>
        <v>7.917158690432708</v>
      </c>
      <c r="AD25" s="70">
        <f>+SUM((AA14*AA11),(AB14*AB11),(AC14*AC11))/SUM((AA15*AB11),(AB15*AB11),(AC15*AC11))</f>
        <v>8.4246081138538855</v>
      </c>
      <c r="AE25" s="38" t="str">
        <f>IF(AD25&gt;=$D$25,"SI","NO")</f>
        <v>SI</v>
      </c>
    </row>
    <row r="26" spans="1:31">
      <c r="A26" s="258"/>
      <c r="B26" s="66" t="s">
        <v>31</v>
      </c>
      <c r="C26" s="79" t="s">
        <v>29</v>
      </c>
      <c r="D26" s="38">
        <v>1.5</v>
      </c>
      <c r="F26" s="141">
        <f>+F12-F13</f>
        <v>5858451260.0100002</v>
      </c>
      <c r="G26" s="38" t="str">
        <f>IF(F26&gt;=D26,"SI","NO")</f>
        <v>SI</v>
      </c>
      <c r="I26" s="146">
        <f>+I12/I13</f>
        <v>2.4982339297970655</v>
      </c>
      <c r="J26" s="146">
        <f>+J12/J13</f>
        <v>3.8980013051229561</v>
      </c>
      <c r="K26" s="61">
        <f>+SUM((I12*$I$11),(J12*$J$11))/SUM((I13*$I$11),(J13*$J$11))</f>
        <v>3.1868945477599722</v>
      </c>
      <c r="L26" s="38" t="str">
        <f>IF(K26&gt;=$D$26,"SI","NO")</f>
        <v>SI</v>
      </c>
      <c r="P26" s="146">
        <f>+P12/P13</f>
        <v>2.1095167690989216</v>
      </c>
      <c r="Q26" s="146">
        <f>+Q12/Q13</f>
        <v>1.82884814589153</v>
      </c>
      <c r="R26" s="61">
        <f>+SUM((P12*Q11),(Q12*Q11))/SUM((P13*Q11),(Q13*Q11))</f>
        <v>1.9754230200074003</v>
      </c>
      <c r="S26" s="38" t="str">
        <f>IF(R26&gt;=$D$26,"SI","NO")</f>
        <v>SI</v>
      </c>
      <c r="U26" s="146">
        <f>+U12/U13</f>
        <v>2.4054588868693978</v>
      </c>
      <c r="V26" s="146">
        <f>+V12/V13</f>
        <v>6.4627746892003355</v>
      </c>
      <c r="W26" s="61">
        <f>+SUM((U12*V11),(V12*V11))/SUM((U13*V11),(V13*V11))</f>
        <v>4.349404640803141</v>
      </c>
      <c r="X26" s="38" t="str">
        <f>IF(W26&gt;=$D$26,"SI","NO")</f>
        <v>SI</v>
      </c>
      <c r="AA26" s="146">
        <f>+AA12/AA13</f>
        <v>5.4083196986074222</v>
      </c>
      <c r="AB26" s="146">
        <f>+AB12/AB13</f>
        <v>59.215987093351316</v>
      </c>
      <c r="AC26" s="146">
        <f>+AC12/AC13</f>
        <v>2.7387266908459802</v>
      </c>
      <c r="AD26" s="61">
        <f>+SUM((AA12*AB11),(AB12*AB11),(AC12*AC11))/SUM((AA13*AB11),(AB13*AB11),(AC13*AC11))</f>
        <v>2.746376534792883</v>
      </c>
      <c r="AE26" s="38" t="str">
        <f>IF(AD26&gt;=$D$26,"SI","NO")</f>
        <v>SI</v>
      </c>
    </row>
    <row r="27" spans="1:31" ht="13.5" thickBot="1">
      <c r="A27" s="258"/>
      <c r="B27" s="66" t="s">
        <v>32</v>
      </c>
      <c r="C27" s="79" t="s">
        <v>30</v>
      </c>
      <c r="D27" s="147">
        <v>0.65</v>
      </c>
      <c r="E27" s="35"/>
      <c r="F27" s="148">
        <f>+F15/F14</f>
        <v>0.31461359153437091</v>
      </c>
      <c r="G27" s="38" t="str">
        <f>IF(F27&lt;=D27,"SI","NO")</f>
        <v>SI</v>
      </c>
      <c r="I27" s="149">
        <f>+I15/I14</f>
        <v>0.54690727880889256</v>
      </c>
      <c r="J27" s="149">
        <f>+J15/J14</f>
        <v>0.30347771712849797</v>
      </c>
      <c r="K27" s="71">
        <f>+SUM((I15*$I$11),(J15*$J$11))/SUM((I14*$I$11),(J14*$J$11))</f>
        <v>0.41574664115231214</v>
      </c>
      <c r="L27" s="38" t="str">
        <f>IF(K27&lt;=$D$27,"SI","NO")</f>
        <v>SI</v>
      </c>
      <c r="P27" s="149">
        <f>+P15/P14</f>
        <v>0.59894456723256506</v>
      </c>
      <c r="Q27" s="149">
        <f>+Q15/Q14</f>
        <v>0.62626263870702426</v>
      </c>
      <c r="R27" s="71">
        <f>+SUM((P15*Q11),(Q15*Q11))/SUM((P14*Q11),(Q14*Q11))</f>
        <v>0.61974166189359636</v>
      </c>
      <c r="S27" s="38" t="str">
        <f>IF(R27&lt;=$D$27,"SI","NO")</f>
        <v>SI</v>
      </c>
      <c r="U27" s="149">
        <f>+U15/U14</f>
        <v>0.54153353256497616</v>
      </c>
      <c r="V27" s="149">
        <f>+V15/V14</f>
        <v>0.48526011766526322</v>
      </c>
      <c r="W27" s="71">
        <f>+SUM((U15*V11),(V15*V11))/SUM((U14*V11),(V14*V11))</f>
        <v>0.50109601240031765</v>
      </c>
      <c r="X27" s="38" t="str">
        <f>IF(W27&lt;=$D$27,"SI","NO")</f>
        <v>SI</v>
      </c>
      <c r="AA27" s="149">
        <f>+AA15/AA14</f>
        <v>0.49210596651222549</v>
      </c>
      <c r="AB27" s="149">
        <f>+AB15/AB14</f>
        <v>3.0817396187536414E-2</v>
      </c>
      <c r="AC27" s="149">
        <f>+AC15/AC14</f>
        <v>0.12630793938846077</v>
      </c>
      <c r="AD27" s="71">
        <f>+SUM((AA15*AB11),(AB15*AB11),(AC15*AC11))/SUM((AA14*AB11),(AB14*AB11),(AC14*AC11))</f>
        <v>0.12680033908642369</v>
      </c>
      <c r="AE27" s="38" t="str">
        <f>IF(AD27&lt;=$D$27,"SI","NO")</f>
        <v>SI</v>
      </c>
    </row>
    <row r="28" spans="1:31" hidden="1">
      <c r="A28" s="67"/>
      <c r="B28" s="68"/>
      <c r="C28" s="79"/>
      <c r="D28" s="38"/>
      <c r="F28" s="39"/>
      <c r="G28" s="40">
        <f>COUNTIF(G23:G27,"NO")</f>
        <v>0</v>
      </c>
      <c r="I28" s="41"/>
      <c r="J28" s="42"/>
      <c r="K28" s="64">
        <f>SUM(I15:J15)/SUM(I14:J14)</f>
        <v>0.41574664115231214</v>
      </c>
      <c r="L28" s="43">
        <f>COUNTIF(L23:L27,"NO")</f>
        <v>0</v>
      </c>
      <c r="P28" s="41"/>
      <c r="Q28" s="42"/>
      <c r="R28" s="64">
        <f>SUM(Q15:Q15)/SUM(Q14:Q14)</f>
        <v>0.62626263870702426</v>
      </c>
      <c r="S28" s="43">
        <f>COUNTIF(S23:S27,"NO")</f>
        <v>0</v>
      </c>
      <c r="U28" s="41"/>
      <c r="V28" s="42"/>
      <c r="W28" s="64">
        <f>SUM(V15:V15)/SUM(V14:V14)</f>
        <v>0.48526011766526322</v>
      </c>
      <c r="X28" s="43">
        <f>COUNTIF(X23:X27,"NO")</f>
        <v>0</v>
      </c>
      <c r="AA28" s="41"/>
      <c r="AB28" s="42"/>
      <c r="AC28" s="32"/>
      <c r="AD28" s="64">
        <f>SUM(AB15:AB15)/SUM(AB14:AB14)</f>
        <v>3.0817396187536414E-2</v>
      </c>
      <c r="AE28" s="43">
        <f>COUNTIF(AE23:AE27,"NO")</f>
        <v>0</v>
      </c>
    </row>
    <row r="29" spans="1:31" ht="25.5">
      <c r="A29" s="69"/>
      <c r="B29" s="66" t="s">
        <v>71</v>
      </c>
      <c r="C29" s="60" t="s">
        <v>73</v>
      </c>
      <c r="D29" s="63">
        <f>+D6</f>
        <v>14796994910</v>
      </c>
      <c r="F29" s="150">
        <f>+F16</f>
        <v>24106426988.610001</v>
      </c>
      <c r="G29" s="74" t="str">
        <f>IF(F29&gt;=$D$29,"SI","NO")</f>
        <v>SI</v>
      </c>
      <c r="I29" s="72">
        <f>+I16</f>
        <v>11470057699</v>
      </c>
      <c r="J29" s="72">
        <f>+J16</f>
        <v>6294130505</v>
      </c>
      <c r="K29" s="75">
        <f>+SUM(I29:J29)</f>
        <v>17764188204</v>
      </c>
      <c r="L29" s="65" t="str">
        <f>IF(K29&gt;=$D$29,"SI","NO")</f>
        <v>SI</v>
      </c>
      <c r="P29" s="72">
        <f>+P16</f>
        <v>18374201945</v>
      </c>
      <c r="Q29" s="72">
        <f>+Q16</f>
        <v>9530068666</v>
      </c>
      <c r="R29" s="72">
        <f>+SUM(P29:Q29)</f>
        <v>27904270611</v>
      </c>
      <c r="S29" s="65" t="str">
        <f>IF(R29&gt;=$D$29,"SI","NO")</f>
        <v>SI</v>
      </c>
      <c r="U29" s="72">
        <f>+U16</f>
        <v>13002814000</v>
      </c>
      <c r="V29" s="72">
        <f>+V16</f>
        <v>5925282113</v>
      </c>
      <c r="W29" s="72">
        <f>+SUM(U29:V29)</f>
        <v>18928096113</v>
      </c>
      <c r="X29" s="65" t="str">
        <f>IF(W29&gt;=$D$29,"SI","NO")</f>
        <v>SI</v>
      </c>
      <c r="AA29" s="72">
        <f>+AA16</f>
        <v>9578851160.0699997</v>
      </c>
      <c r="AB29" s="72">
        <f>+AB16</f>
        <v>83366000</v>
      </c>
      <c r="AC29" s="72">
        <f>+AC16</f>
        <v>7325990400</v>
      </c>
      <c r="AD29" s="72">
        <f>+SUM(AA29:AC29)</f>
        <v>16988207560.07</v>
      </c>
      <c r="AE29" s="65" t="str">
        <f>IF(AD29&gt;=$D$29,"SI","NO")</f>
        <v>SI</v>
      </c>
    </row>
    <row r="30" spans="1:31" ht="25.5">
      <c r="A30" s="69"/>
      <c r="B30" s="66" t="s">
        <v>72</v>
      </c>
      <c r="C30" s="60" t="s">
        <v>73</v>
      </c>
      <c r="D30" s="63">
        <f>+D6*50%</f>
        <v>7398497455</v>
      </c>
      <c r="F30" s="150">
        <f>+F16</f>
        <v>24106426988.610001</v>
      </c>
      <c r="G30" s="74" t="str">
        <f>IF(F30&gt;=$D$30,"SI","NO")</f>
        <v>SI</v>
      </c>
      <c r="I30" s="72">
        <f>+I16</f>
        <v>11470057699</v>
      </c>
      <c r="J30" s="72">
        <f>+J16</f>
        <v>6294130505</v>
      </c>
      <c r="K30" s="75">
        <f>+SUM(I30:J30)</f>
        <v>17764188204</v>
      </c>
      <c r="L30" s="65" t="e">
        <f>IF(#REF!=FALSE,"NO","SI")</f>
        <v>#REF!</v>
      </c>
      <c r="P30" s="72">
        <f>+P16</f>
        <v>18374201945</v>
      </c>
      <c r="Q30" s="72">
        <f>+Q16</f>
        <v>9530068666</v>
      </c>
      <c r="R30" s="72">
        <f>+SUM(P30:Q30)</f>
        <v>27904270611</v>
      </c>
      <c r="S30" s="65" t="e">
        <f>IF(#REF!=FALSE,"NO","SI")</f>
        <v>#REF!</v>
      </c>
      <c r="U30" s="72">
        <f>+U16</f>
        <v>13002814000</v>
      </c>
      <c r="V30" s="72">
        <f>+V16</f>
        <v>5925282113</v>
      </c>
      <c r="W30" s="72">
        <f>+SUM(U30:V30)</f>
        <v>18928096113</v>
      </c>
      <c r="X30" s="65" t="e">
        <f>IF(#REF!=FALSE,"NO","SI")</f>
        <v>#REF!</v>
      </c>
      <c r="AA30" s="72">
        <f>+AA16</f>
        <v>9578851160.0699997</v>
      </c>
      <c r="AB30" s="72">
        <f>+AB16</f>
        <v>83366000</v>
      </c>
      <c r="AC30" s="72">
        <f>+AC16</f>
        <v>7325990400</v>
      </c>
      <c r="AD30" s="72">
        <f>+SUM(AA30:AC30)</f>
        <v>16988207560.07</v>
      </c>
      <c r="AE30" s="65" t="e">
        <f>IF(#REF!=FALSE,"NO","SI")</f>
        <v>#REF!</v>
      </c>
    </row>
    <row r="31" spans="1:31" ht="39.75" customHeight="1" thickBot="1">
      <c r="A31" s="229" t="s">
        <v>42</v>
      </c>
      <c r="B31" s="160"/>
      <c r="C31" s="160"/>
      <c r="D31" s="162"/>
      <c r="E31" s="83"/>
      <c r="F31" s="246" t="str">
        <f>IF(G28&gt;0,"NO CUMPLE","CUMPLE")</f>
        <v>CUMPLE</v>
      </c>
      <c r="G31" s="247"/>
      <c r="H31" s="83"/>
      <c r="I31" s="166" t="str">
        <f>IF(L28&gt;0,"NO CUMPLE","CUMPLE")</f>
        <v>CUMPLE</v>
      </c>
      <c r="J31" s="167"/>
      <c r="K31" s="167"/>
      <c r="L31" s="168"/>
      <c r="P31" s="166" t="str">
        <f>IF(S28&gt;0,"NO CUMPLE","CUMPLE")</f>
        <v>CUMPLE</v>
      </c>
      <c r="Q31" s="167"/>
      <c r="R31" s="167"/>
      <c r="S31" s="168"/>
      <c r="U31" s="166" t="str">
        <f>IF(X28&gt;0,"NO CUMPLE","CUMPLE")</f>
        <v>CUMPLE</v>
      </c>
      <c r="V31" s="167"/>
      <c r="W31" s="167"/>
      <c r="X31" s="168"/>
      <c r="AA31" s="166" t="str">
        <f>IF(AE28&gt;0,"NO CUMPLE","CUMPLE")</f>
        <v>CUMPLE</v>
      </c>
      <c r="AB31" s="167"/>
      <c r="AC31" s="167"/>
      <c r="AD31" s="167"/>
      <c r="AE31" s="168"/>
    </row>
    <row r="32" spans="1:31" ht="13.5" thickBot="1">
      <c r="A32" s="13"/>
    </row>
    <row r="33" spans="1:31" ht="15" customHeight="1">
      <c r="A33" s="183" t="s">
        <v>109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</row>
    <row r="34" spans="1:31">
      <c r="A34" s="18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>
      <c r="A35" s="186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ht="12.75" customHeight="1">
      <c r="A36" s="201" t="s">
        <v>43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</row>
    <row r="37" spans="1:31" ht="13.5" customHeight="1" thickBot="1">
      <c r="A37" s="166" t="s">
        <v>7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</row>
  </sheetData>
  <sheetProtection password="CC21" sheet="1" objects="1" scenarios="1" formatCells="0" formatColumns="0" formatRows="0" insertColumns="0" insertRows="0" insertHyperlinks="0" deleteRows="0"/>
  <mergeCells count="63">
    <mergeCell ref="AA20:AE20"/>
    <mergeCell ref="AD21:AD22"/>
    <mergeCell ref="AE21:AE22"/>
    <mergeCell ref="AA9:AC9"/>
    <mergeCell ref="P8:Q8"/>
    <mergeCell ref="P9:Q9"/>
    <mergeCell ref="U8:V8"/>
    <mergeCell ref="U9:V9"/>
    <mergeCell ref="AA19:AE19"/>
    <mergeCell ref="AA8:AC8"/>
    <mergeCell ref="F31:G31"/>
    <mergeCell ref="A33:AE35"/>
    <mergeCell ref="A36:AE36"/>
    <mergeCell ref="A4:B4"/>
    <mergeCell ref="B6:C6"/>
    <mergeCell ref="F14:G14"/>
    <mergeCell ref="F15:G15"/>
    <mergeCell ref="F11:G11"/>
    <mergeCell ref="F10:G10"/>
    <mergeCell ref="A31:D31"/>
    <mergeCell ref="A24:A27"/>
    <mergeCell ref="A11:A15"/>
    <mergeCell ref="B12:D12"/>
    <mergeCell ref="F8:G8"/>
    <mergeCell ref="F12:G12"/>
    <mergeCell ref="F13:G13"/>
    <mergeCell ref="B11:D11"/>
    <mergeCell ref="B13:D13"/>
    <mergeCell ref="B14:D14"/>
    <mergeCell ref="I8:J8"/>
    <mergeCell ref="B15:D15"/>
    <mergeCell ref="D1:H1"/>
    <mergeCell ref="C4:M4"/>
    <mergeCell ref="A3:AE3"/>
    <mergeCell ref="B8:D10"/>
    <mergeCell ref="F9:G9"/>
    <mergeCell ref="I9:J9"/>
    <mergeCell ref="A37:AE37"/>
    <mergeCell ref="B19:B22"/>
    <mergeCell ref="G21:G22"/>
    <mergeCell ref="I20:L20"/>
    <mergeCell ref="L21:L22"/>
    <mergeCell ref="R21:R22"/>
    <mergeCell ref="S21:S22"/>
    <mergeCell ref="P31:S31"/>
    <mergeCell ref="U20:X20"/>
    <mergeCell ref="W21:W22"/>
    <mergeCell ref="X21:X22"/>
    <mergeCell ref="U31:X31"/>
    <mergeCell ref="AA31:AE31"/>
    <mergeCell ref="U19:X19"/>
    <mergeCell ref="I19:L19"/>
    <mergeCell ref="I31:L31"/>
    <mergeCell ref="K21:K22"/>
    <mergeCell ref="B16:D16"/>
    <mergeCell ref="P19:S19"/>
    <mergeCell ref="P20:S20"/>
    <mergeCell ref="A19:A22"/>
    <mergeCell ref="F21:F22"/>
    <mergeCell ref="C19:D22"/>
    <mergeCell ref="F19:G19"/>
    <mergeCell ref="F20:G20"/>
    <mergeCell ref="F16:G16"/>
  </mergeCells>
  <conditionalFormatting sqref="F31:H31">
    <cfRule type="containsText" dxfId="9" priority="12" operator="containsText" text="NO CUMPLE">
      <formula>NOT(ISERROR(SEARCH("NO CUMPLE",F31)))</formula>
    </cfRule>
    <cfRule type="containsText" dxfId="8" priority="13" operator="containsText" text="CUMPLE">
      <formula>NOT(ISERROR(SEARCH("CUMPLE",F31)))</formula>
    </cfRule>
  </conditionalFormatting>
  <conditionalFormatting sqref="I31:L31 P31:S31 U31:X31 AA31:AE31">
    <cfRule type="containsText" dxfId="7" priority="10" operator="containsText" text="CUMPLE">
      <formula>NOT(ISERROR(SEARCH("CUMPLE",I31)))</formula>
    </cfRule>
    <cfRule type="containsText" dxfId="6" priority="11" operator="containsText" text="NO CUMPLE">
      <formula>NOT(ISERROR(SEARCH("NO CUMPLE",I31)))</formula>
    </cfRule>
  </conditionalFormatting>
  <conditionalFormatting sqref="D1">
    <cfRule type="containsText" dxfId="5" priority="9" operator="containsText" text="Seleccione Modalidad de Contratación">
      <formula>NOT(ISERROR(SEARCH("Seleccione Modalidad de Contratación",D1)))</formula>
    </cfRule>
  </conditionalFormatting>
  <dataValidations count="1">
    <dataValidation type="list" allowBlank="1" showInputMessage="1" showErrorMessage="1" errorTitle="Error" error="Seleccione una Modalidad " prompt="Seleccione Modalidad de Contratación " sqref="D1">
      <formula1>$AG$3:$AG$4</formula1>
    </dataValidation>
  </dataValidations>
  <pageMargins left="0.7" right="0.7" top="0.75" bottom="0.75" header="0.3" footer="0.3"/>
  <pageSetup paperSize="9"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G20"/>
  <sheetViews>
    <sheetView view="pageBreakPreview" zoomScaleSheetLayoutView="100" workbookViewId="0">
      <selection activeCell="C25" sqref="C25"/>
    </sheetView>
  </sheetViews>
  <sheetFormatPr baseColWidth="10" defaultRowHeight="14.25"/>
  <cols>
    <col min="1" max="2" width="22.7109375" style="45" customWidth="1"/>
    <col min="3" max="5" width="20.7109375" style="45" customWidth="1"/>
    <col min="6" max="9" width="11.42578125" style="45"/>
    <col min="10" max="12" width="0" style="45" hidden="1" customWidth="1"/>
    <col min="13" max="16384" width="11.42578125" style="45"/>
  </cols>
  <sheetData>
    <row r="1" spans="1:241" s="3" customFormat="1" ht="15" customHeight="1">
      <c r="A1" s="271" t="s">
        <v>59</v>
      </c>
      <c r="B1" s="272"/>
      <c r="C1" s="1" t="s">
        <v>44</v>
      </c>
      <c r="D1" s="18"/>
      <c r="E1" s="15"/>
      <c r="F1" s="6"/>
      <c r="G1" s="7"/>
      <c r="H1" s="7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pans="1:241" s="3" customFormat="1" ht="5.0999999999999996" customHeight="1">
      <c r="A2" s="16"/>
      <c r="B2" s="31"/>
      <c r="C2" s="31"/>
      <c r="D2" s="31"/>
      <c r="E2" s="2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1" s="3" customFormat="1" ht="12.75">
      <c r="A3" s="273" t="s">
        <v>56</v>
      </c>
      <c r="B3" s="274"/>
      <c r="C3" s="274"/>
      <c r="D3" s="274"/>
      <c r="E3" s="275"/>
      <c r="G3" s="2"/>
      <c r="H3" s="2"/>
      <c r="I3" s="2"/>
      <c r="J3" s="2"/>
      <c r="K3" s="2"/>
      <c r="L3" s="2" t="s">
        <v>60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1" s="3" customFormat="1" ht="24.75" thickBot="1">
      <c r="A4" s="28" t="s">
        <v>45</v>
      </c>
      <c r="B4" s="207" t="s">
        <v>57</v>
      </c>
      <c r="C4" s="207"/>
      <c r="D4" s="207"/>
      <c r="E4" s="26" t="s">
        <v>46</v>
      </c>
      <c r="F4" s="4"/>
      <c r="G4" s="4"/>
      <c r="H4" s="4"/>
      <c r="J4" s="2"/>
      <c r="K4" s="2"/>
      <c r="L4" s="2" t="s">
        <v>58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1" s="11" customFormat="1" ht="5.0999999999999996" customHeight="1" thickBot="1">
      <c r="A5" s="13"/>
      <c r="B5" s="10"/>
      <c r="C5" s="10"/>
      <c r="D5" s="10"/>
      <c r="E5" s="14"/>
    </row>
    <row r="6" spans="1:241" ht="15" thickBot="1">
      <c r="A6" s="280" t="s">
        <v>47</v>
      </c>
      <c r="B6" s="281"/>
      <c r="C6" s="276">
        <v>0</v>
      </c>
      <c r="D6" s="277"/>
      <c r="E6" s="44"/>
      <c r="J6" s="46" t="s">
        <v>48</v>
      </c>
      <c r="K6" s="47"/>
    </row>
    <row r="7" spans="1:241" ht="15" thickBot="1">
      <c r="A7" s="282" t="s">
        <v>70</v>
      </c>
      <c r="B7" s="283"/>
      <c r="C7" s="278">
        <f>IF(A7=J6,GEOMEAN(C6,C11,D11,E11),IF(A7=J7,AVERAGE(C6,C11,D11,E11),0))</f>
        <v>0</v>
      </c>
      <c r="D7" s="279"/>
      <c r="E7" s="44"/>
      <c r="J7" s="46" t="s">
        <v>68</v>
      </c>
    </row>
    <row r="8" spans="1:241">
      <c r="A8" s="284" t="s">
        <v>69</v>
      </c>
      <c r="B8" s="285"/>
      <c r="C8" s="286">
        <v>0</v>
      </c>
      <c r="D8" s="287"/>
      <c r="E8" s="44"/>
    </row>
    <row r="9" spans="1:241" ht="15.75" customHeight="1" thickBot="1">
      <c r="A9" s="48"/>
      <c r="B9" s="49"/>
      <c r="C9" s="49"/>
      <c r="D9" s="49"/>
      <c r="E9" s="44"/>
    </row>
    <row r="10" spans="1:241" ht="15.75" thickBot="1">
      <c r="A10" s="48"/>
      <c r="B10" s="49"/>
      <c r="C10" s="50" t="s">
        <v>49</v>
      </c>
      <c r="D10" s="51" t="s">
        <v>50</v>
      </c>
      <c r="E10" s="52" t="s">
        <v>53</v>
      </c>
    </row>
    <row r="11" spans="1:241">
      <c r="A11" s="288" t="s">
        <v>51</v>
      </c>
      <c r="B11" s="289"/>
      <c r="C11" s="23">
        <v>0</v>
      </c>
      <c r="D11" s="24">
        <v>0</v>
      </c>
      <c r="E11" s="25">
        <v>0</v>
      </c>
    </row>
    <row r="12" spans="1:241" ht="15" thickBot="1">
      <c r="A12" s="290" t="s">
        <v>52</v>
      </c>
      <c r="B12" s="291"/>
      <c r="C12" s="53" t="str">
        <f>IFERROR(C8*(1-ABS(($C$7-C11)/($C$7)))," ")</f>
        <v xml:space="preserve"> </v>
      </c>
      <c r="D12" s="57" t="str">
        <f t="shared" ref="D12:E12" si="0">IFERROR(D8*(1-ABS(($C$7-D11)/($C$7)))," ")</f>
        <v xml:space="preserve"> </v>
      </c>
      <c r="E12" s="56" t="str">
        <f t="shared" si="0"/>
        <v xml:space="preserve"> </v>
      </c>
    </row>
    <row r="13" spans="1:241" ht="15" thickBot="1">
      <c r="A13" s="48"/>
      <c r="B13" s="49"/>
      <c r="C13" s="49"/>
      <c r="D13" s="49"/>
      <c r="E13" s="44"/>
    </row>
    <row r="14" spans="1:241">
      <c r="A14" s="262" t="s">
        <v>6</v>
      </c>
      <c r="B14" s="263"/>
      <c r="C14" s="263"/>
      <c r="D14" s="263"/>
      <c r="E14" s="264"/>
      <c r="F14" s="54"/>
      <c r="I14" s="54"/>
    </row>
    <row r="15" spans="1:241">
      <c r="A15" s="265"/>
      <c r="B15" s="266"/>
      <c r="C15" s="266"/>
      <c r="D15" s="266"/>
      <c r="E15" s="267"/>
      <c r="F15" s="54"/>
      <c r="G15" s="54"/>
      <c r="H15" s="54"/>
      <c r="I15" s="54"/>
    </row>
    <row r="16" spans="1:241">
      <c r="A16" s="268"/>
      <c r="B16" s="269"/>
      <c r="C16" s="269"/>
      <c r="D16" s="269"/>
      <c r="E16" s="270"/>
      <c r="I16" s="54"/>
    </row>
    <row r="17" spans="1:9">
      <c r="A17" s="192" t="s">
        <v>34</v>
      </c>
      <c r="B17" s="193"/>
      <c r="C17" s="193"/>
      <c r="D17" s="193"/>
      <c r="E17" s="194"/>
      <c r="I17" s="12"/>
    </row>
    <row r="18" spans="1:9" ht="15" thickBot="1">
      <c r="A18" s="166" t="s">
        <v>7</v>
      </c>
      <c r="B18" s="167"/>
      <c r="C18" s="167"/>
      <c r="D18" s="167"/>
      <c r="E18" s="168"/>
      <c r="F18" s="12"/>
      <c r="G18" s="12"/>
      <c r="H18" s="12"/>
      <c r="I18" s="12"/>
    </row>
    <row r="19" spans="1:9">
      <c r="A19" s="55"/>
    </row>
    <row r="20" spans="1:9">
      <c r="A20" s="55"/>
    </row>
  </sheetData>
  <sheetProtection formatCells="0" formatColumns="0" formatRows="0" insertColumns="0" insertRows="0" insertHyperlinks="0"/>
  <mergeCells count="14">
    <mergeCell ref="A14:E16"/>
    <mergeCell ref="A1:B1"/>
    <mergeCell ref="A3:E3"/>
    <mergeCell ref="A17:E17"/>
    <mergeCell ref="A18:E18"/>
    <mergeCell ref="C6:D6"/>
    <mergeCell ref="C7:D7"/>
    <mergeCell ref="A6:B6"/>
    <mergeCell ref="A7:B7"/>
    <mergeCell ref="A8:B8"/>
    <mergeCell ref="C8:D8"/>
    <mergeCell ref="B4:D4"/>
    <mergeCell ref="A11:B11"/>
    <mergeCell ref="A12:B12"/>
  </mergeCells>
  <conditionalFormatting sqref="D18:E18">
    <cfRule type="containsText" dxfId="4" priority="9" operator="containsText" text="NO CUMPLE">
      <formula>NOT(ISERROR(SEARCH("NO CUMPLE",D18)))</formula>
    </cfRule>
    <cfRule type="containsText" dxfId="3" priority="10" operator="containsText" text="CUMPLE">
      <formula>NOT(ISERROR(SEARCH("CUMPLE",D18)))</formula>
    </cfRule>
  </conditionalFormatting>
  <conditionalFormatting sqref="I17:I18 F18:H18">
    <cfRule type="containsText" dxfId="2" priority="7" operator="containsText" text="CUMPLE">
      <formula>NOT(ISERROR(SEARCH("CUMPLE",F17)))</formula>
    </cfRule>
    <cfRule type="containsText" dxfId="1" priority="8" operator="containsText" text="NO CUMPLE">
      <formula>NOT(ISERROR(SEARCH("NO CUMPLE",F17)))</formula>
    </cfRule>
  </conditionalFormatting>
  <conditionalFormatting sqref="A1:B1">
    <cfRule type="containsText" dxfId="0" priority="2" operator="containsText" text="Seleccione Modalidad de Contratación">
      <formula>NOT(ISERROR(SEARCH("Seleccione Modalidad de Contratación",A1)))</formula>
    </cfRule>
  </conditionalFormatting>
  <dataValidations count="2">
    <dataValidation type="list" allowBlank="1" showInputMessage="1" showErrorMessage="1" errorTitle="Error" error="Tome un valor de los establecidos" promptTitle="Tipo de Calificación " prompt="Escoja una opción " sqref="A7">
      <formula1>$J$6:$J$7</formula1>
    </dataValidation>
    <dataValidation type="list" allowBlank="1" showInputMessage="1" showErrorMessage="1" errorTitle="Error" error="Seleccione una modalidad" prompt="Seleccione Modalidad de Contratación " sqref="A1:B1">
      <formula1>$L$3:$L$4</formula1>
    </dataValidation>
  </dataValidations>
  <pageMargins left="0.7" right="0.7" top="0.75" bottom="0.75" header="0.3" footer="0.3"/>
  <pageSetup paperSize="9" scale="8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J3"/>
  <sheetViews>
    <sheetView workbookViewId="0">
      <selection activeCell="J4" sqref="J4"/>
    </sheetView>
  </sheetViews>
  <sheetFormatPr baseColWidth="10" defaultRowHeight="15"/>
  <cols>
    <col min="10" max="10" width="11.42578125" style="73"/>
  </cols>
  <sheetData>
    <row r="3" spans="10:10">
      <c r="J3" s="73">
        <v>25670300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Evaluación financiera</vt:lpstr>
      <vt:lpstr>Evaluación Financiera (Parte 2)</vt:lpstr>
      <vt:lpstr>Evaluación Económica</vt:lpstr>
      <vt:lpstr>Hoja1</vt:lpstr>
      <vt:lpstr>'Evaluación Económica'!Área_de_impresión</vt:lpstr>
      <vt:lpstr>'Evaluación financiera'!Área_de_impresión</vt:lpstr>
      <vt:lpstr>'Evaluación Financiera (Parte 2)'!Área_de_impresión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andrea.goez</dc:creator>
  <cp:lastModifiedBy>cindy.sanchez</cp:lastModifiedBy>
  <cp:lastPrinted>2010-05-24T21:56:42Z</cp:lastPrinted>
  <dcterms:created xsi:type="dcterms:W3CDTF">2010-05-03T20:00:04Z</dcterms:created>
  <dcterms:modified xsi:type="dcterms:W3CDTF">2010-09-07T22:09:03Z</dcterms:modified>
</cp:coreProperties>
</file>